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ochschu\CMBA\qm\"/>
    </mc:Choice>
  </mc:AlternateContent>
  <bookViews>
    <workbookView xWindow="360" yWindow="120" windowWidth="39315" windowHeight="11565" activeTab="1"/>
  </bookViews>
  <sheets>
    <sheet name="Regression (ohne Marken)" sheetId="8" r:id="rId1"/>
    <sheet name="Regression mit Marken-Dummies" sheetId="9" r:id="rId2"/>
    <sheet name="Data" sheetId="1" r:id="rId3"/>
    <sheet name="Pivots" sheetId="5" r:id="rId4"/>
    <sheet name="mult. regression" sheetId="6" r:id="rId5"/>
  </sheets>
  <definedNames>
    <definedName name="_xlnm.Database">Data!$A$10:$Q$46</definedName>
  </definedNames>
  <calcPr calcId="162913"/>
  <pivotCaches>
    <pivotCache cacheId="1" r:id="rId6"/>
  </pivotCaches>
</workbook>
</file>

<file path=xl/calcChain.xml><?xml version="1.0" encoding="utf-8"?>
<calcChain xmlns="http://schemas.openxmlformats.org/spreadsheetml/2006/main">
  <c r="F14" i="9" l="1"/>
  <c r="F15" i="9"/>
  <c r="F16" i="9"/>
  <c r="F17" i="9"/>
  <c r="F18" i="9"/>
  <c r="F19" i="9"/>
  <c r="F20" i="9"/>
  <c r="F21" i="9"/>
  <c r="F22" i="9"/>
  <c r="F23" i="9"/>
  <c r="F24" i="9"/>
  <c r="F13" i="9"/>
  <c r="F14" i="8"/>
  <c r="F15" i="8"/>
  <c r="F16" i="8"/>
  <c r="F17" i="8"/>
  <c r="F18" i="8"/>
  <c r="F19" i="8"/>
  <c r="F13" i="8"/>
  <c r="I3" i="1"/>
  <c r="J3" i="1"/>
  <c r="K3" i="1"/>
  <c r="L3" i="1"/>
  <c r="M3" i="1"/>
  <c r="N3" i="1"/>
  <c r="I4" i="1"/>
  <c r="J4" i="1"/>
  <c r="K4" i="1"/>
  <c r="L4" i="1"/>
  <c r="M4" i="1"/>
  <c r="N4" i="1"/>
  <c r="I5" i="1"/>
  <c r="J5" i="1"/>
  <c r="K5" i="1"/>
  <c r="L5" i="1"/>
  <c r="M5" i="1"/>
  <c r="N5" i="1"/>
  <c r="I8" i="1"/>
  <c r="J8" i="1"/>
  <c r="K8" i="1"/>
  <c r="L8" i="1"/>
  <c r="M8" i="1"/>
  <c r="N8" i="1"/>
  <c r="I12" i="1"/>
  <c r="J12" i="1"/>
  <c r="K12" i="1"/>
  <c r="L12" i="1"/>
  <c r="M12" i="1"/>
  <c r="N12" i="1"/>
  <c r="I13" i="1"/>
  <c r="J13" i="1"/>
  <c r="K13" i="1"/>
  <c r="L13" i="1"/>
  <c r="M13" i="1"/>
  <c r="N13" i="1"/>
  <c r="I14" i="1"/>
  <c r="J14" i="1"/>
  <c r="K14" i="1"/>
  <c r="L14" i="1"/>
  <c r="M14" i="1"/>
  <c r="N14" i="1"/>
  <c r="I15" i="1"/>
  <c r="J15" i="1"/>
  <c r="K15" i="1"/>
  <c r="L15" i="1"/>
  <c r="M15" i="1"/>
  <c r="N15" i="1"/>
  <c r="I16" i="1"/>
  <c r="J16" i="1"/>
  <c r="K16" i="1"/>
  <c r="L16" i="1"/>
  <c r="M16" i="1"/>
  <c r="N16" i="1"/>
  <c r="I17" i="1"/>
  <c r="J17" i="1"/>
  <c r="K17" i="1"/>
  <c r="L17" i="1"/>
  <c r="M17" i="1"/>
  <c r="N17" i="1"/>
  <c r="I18" i="1"/>
  <c r="J18" i="1"/>
  <c r="K18" i="1"/>
  <c r="L18" i="1"/>
  <c r="M18" i="1"/>
  <c r="N18" i="1"/>
  <c r="I19" i="1"/>
  <c r="J19" i="1"/>
  <c r="K19" i="1"/>
  <c r="L19" i="1"/>
  <c r="M19" i="1"/>
  <c r="N19" i="1"/>
  <c r="I20" i="1"/>
  <c r="J20" i="1"/>
  <c r="K20" i="1"/>
  <c r="L20" i="1"/>
  <c r="M20" i="1"/>
  <c r="N20" i="1"/>
  <c r="I21" i="1"/>
  <c r="J21" i="1"/>
  <c r="K21" i="1"/>
  <c r="L21" i="1"/>
  <c r="M21" i="1"/>
  <c r="N21" i="1"/>
  <c r="I22" i="1"/>
  <c r="J22" i="1"/>
  <c r="K22" i="1"/>
  <c r="L22" i="1"/>
  <c r="M22" i="1"/>
  <c r="N22" i="1"/>
  <c r="I23" i="1"/>
  <c r="J23" i="1"/>
  <c r="K23" i="1"/>
  <c r="L23" i="1"/>
  <c r="M23" i="1"/>
  <c r="N23" i="1"/>
  <c r="I24" i="1"/>
  <c r="J24" i="1"/>
  <c r="K24" i="1"/>
  <c r="L24" i="1"/>
  <c r="M24" i="1"/>
  <c r="N24" i="1"/>
  <c r="I25" i="1"/>
  <c r="J25" i="1"/>
  <c r="K25" i="1"/>
  <c r="L25" i="1"/>
  <c r="M25" i="1"/>
  <c r="N25" i="1"/>
  <c r="I26" i="1"/>
  <c r="J26" i="1"/>
  <c r="K26" i="1"/>
  <c r="L26" i="1"/>
  <c r="M26" i="1"/>
  <c r="N26" i="1"/>
  <c r="I27" i="1"/>
  <c r="J27" i="1"/>
  <c r="K27" i="1"/>
  <c r="L27" i="1"/>
  <c r="M27" i="1"/>
  <c r="N27" i="1"/>
  <c r="I28" i="1"/>
  <c r="J28" i="1"/>
  <c r="K28" i="1"/>
  <c r="L28" i="1"/>
  <c r="M28" i="1"/>
  <c r="N28" i="1"/>
  <c r="I29" i="1"/>
  <c r="J29" i="1"/>
  <c r="K29" i="1"/>
  <c r="L29" i="1"/>
  <c r="M29" i="1"/>
  <c r="N29" i="1"/>
  <c r="I30" i="1"/>
  <c r="J30" i="1"/>
  <c r="K30" i="1"/>
  <c r="L30" i="1"/>
  <c r="M30" i="1"/>
  <c r="N30" i="1"/>
  <c r="I31" i="1"/>
  <c r="J31" i="1"/>
  <c r="K31" i="1"/>
  <c r="L31" i="1"/>
  <c r="M31" i="1"/>
  <c r="N31" i="1"/>
  <c r="I32" i="1"/>
  <c r="J32" i="1"/>
  <c r="K32" i="1"/>
  <c r="L32" i="1"/>
  <c r="M32" i="1"/>
  <c r="N32" i="1"/>
  <c r="I33" i="1"/>
  <c r="J33" i="1"/>
  <c r="K33" i="1"/>
  <c r="L33" i="1"/>
  <c r="M33" i="1"/>
  <c r="N33" i="1"/>
  <c r="I34" i="1"/>
  <c r="J34" i="1"/>
  <c r="K34" i="1"/>
  <c r="L34" i="1"/>
  <c r="M34" i="1"/>
  <c r="N34" i="1"/>
  <c r="I35" i="1"/>
  <c r="J35" i="1"/>
  <c r="K35" i="1"/>
  <c r="L35" i="1"/>
  <c r="M35" i="1"/>
  <c r="N35" i="1"/>
  <c r="I36" i="1"/>
  <c r="J36" i="1"/>
  <c r="K36" i="1"/>
  <c r="L36" i="1"/>
  <c r="M36" i="1"/>
  <c r="N36" i="1"/>
  <c r="I37" i="1"/>
  <c r="J37" i="1"/>
  <c r="K37" i="1"/>
  <c r="L37" i="1"/>
  <c r="M37" i="1"/>
  <c r="N37" i="1"/>
  <c r="I38" i="1"/>
  <c r="J38" i="1"/>
  <c r="K38" i="1"/>
  <c r="L38" i="1"/>
  <c r="M38" i="1"/>
  <c r="N38" i="1"/>
  <c r="I39" i="1"/>
  <c r="J39" i="1"/>
  <c r="K39" i="1"/>
  <c r="L39" i="1"/>
  <c r="M39" i="1"/>
  <c r="N39" i="1"/>
  <c r="I40" i="1"/>
  <c r="J40" i="1"/>
  <c r="K40" i="1"/>
  <c r="L40" i="1"/>
  <c r="M40" i="1"/>
  <c r="N40" i="1"/>
  <c r="I41" i="1"/>
  <c r="J41" i="1"/>
  <c r="K41" i="1"/>
  <c r="L41" i="1"/>
  <c r="M41" i="1"/>
  <c r="N41" i="1"/>
  <c r="I42" i="1"/>
  <c r="J42" i="1"/>
  <c r="K42" i="1"/>
  <c r="L42" i="1"/>
  <c r="M42" i="1"/>
  <c r="N42" i="1"/>
  <c r="I43" i="1"/>
  <c r="J43" i="1"/>
  <c r="K43" i="1"/>
  <c r="L43" i="1"/>
  <c r="M43" i="1"/>
  <c r="N43" i="1"/>
  <c r="I44" i="1"/>
  <c r="J44" i="1"/>
  <c r="K44" i="1"/>
  <c r="L44" i="1"/>
  <c r="M44" i="1"/>
  <c r="N44" i="1"/>
  <c r="I45" i="1"/>
  <c r="J45" i="1"/>
  <c r="K45" i="1"/>
  <c r="L45" i="1"/>
  <c r="M45" i="1"/>
  <c r="N45" i="1"/>
  <c r="I46" i="1"/>
  <c r="J46" i="1"/>
  <c r="K46" i="1"/>
  <c r="L46" i="1"/>
  <c r="M46" i="1"/>
  <c r="N46" i="1"/>
  <c r="N11" i="1"/>
  <c r="M11" i="1"/>
  <c r="L11" i="1"/>
  <c r="K11" i="1"/>
  <c r="J11" i="1"/>
  <c r="I11" i="1"/>
  <c r="C3" i="1" l="1"/>
  <c r="D3" i="1"/>
  <c r="E3" i="1"/>
  <c r="F3" i="1"/>
  <c r="G3" i="1"/>
  <c r="H3" i="1"/>
  <c r="C4" i="1"/>
  <c r="D4" i="1"/>
  <c r="E4" i="1"/>
  <c r="F4" i="1"/>
  <c r="G4" i="1"/>
  <c r="H4" i="1"/>
  <c r="C5" i="1"/>
  <c r="D5" i="1"/>
  <c r="E5" i="1"/>
  <c r="F5" i="1"/>
  <c r="G5" i="1"/>
  <c r="H5" i="1"/>
  <c r="C6" i="1"/>
  <c r="D6" i="1"/>
  <c r="E6" i="1"/>
  <c r="F6" i="1"/>
  <c r="G6" i="1"/>
  <c r="H6" i="1"/>
  <c r="C7" i="1"/>
  <c r="D7" i="1"/>
  <c r="E7" i="1"/>
  <c r="F7" i="1"/>
  <c r="G7" i="1"/>
  <c r="H7" i="1"/>
  <c r="C8" i="1"/>
  <c r="D8" i="1"/>
  <c r="E8" i="1"/>
  <c r="F8" i="1"/>
  <c r="G8" i="1"/>
  <c r="H8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<sst xmlns="http://schemas.openxmlformats.org/spreadsheetml/2006/main" count="234" uniqueCount="122">
  <si>
    <t>Num</t>
  </si>
  <si>
    <t xml:space="preserve">Price </t>
  </si>
  <si>
    <t>Screen size (inch)</t>
  </si>
  <si>
    <t>Weight (gr)</t>
  </si>
  <si>
    <t>Digital Camera Resol. (MP)</t>
  </si>
  <si>
    <t>storage capacity (GB)</t>
  </si>
  <si>
    <t>RAM (GB)</t>
  </si>
  <si>
    <t>Batt. life (Hrs)</t>
  </si>
  <si>
    <t>Model</t>
  </si>
  <si>
    <t>Processor</t>
  </si>
  <si>
    <t>Brand</t>
  </si>
  <si>
    <t>4s</t>
  </si>
  <si>
    <t>A5</t>
  </si>
  <si>
    <t>Apple</t>
  </si>
  <si>
    <t>5c</t>
  </si>
  <si>
    <t>5s</t>
  </si>
  <si>
    <t>A7</t>
  </si>
  <si>
    <t>S3</t>
  </si>
  <si>
    <t>Quad-core</t>
  </si>
  <si>
    <t>S3 Mini</t>
  </si>
  <si>
    <t>Dual-core</t>
  </si>
  <si>
    <t>Galaxy Note 3</t>
  </si>
  <si>
    <t>Octa-core</t>
  </si>
  <si>
    <t>S4</t>
  </si>
  <si>
    <t>S4 mini</t>
  </si>
  <si>
    <t>S5</t>
  </si>
  <si>
    <t>Lumia 520</t>
  </si>
  <si>
    <t>nokia</t>
  </si>
  <si>
    <t>Lumia 525</t>
  </si>
  <si>
    <t>Lumia 625</t>
  </si>
  <si>
    <t>Lumia 720</t>
  </si>
  <si>
    <t>Lumia 800</t>
  </si>
  <si>
    <t>Scorpion</t>
  </si>
  <si>
    <t>Lumia 1020</t>
  </si>
  <si>
    <t>Asha 206</t>
  </si>
  <si>
    <t>RM-873</t>
  </si>
  <si>
    <t>Asha 501</t>
  </si>
  <si>
    <t>RM-902</t>
  </si>
  <si>
    <t>Xperia J</t>
  </si>
  <si>
    <t>Qual comm</t>
  </si>
  <si>
    <t>sony</t>
  </si>
  <si>
    <t>Xperia Z</t>
  </si>
  <si>
    <t>Xperia Z1</t>
  </si>
  <si>
    <t>Xperia E</t>
  </si>
  <si>
    <t>Xperia M</t>
  </si>
  <si>
    <t>Xperia V</t>
  </si>
  <si>
    <t>One</t>
  </si>
  <si>
    <t>Quad-Core</t>
  </si>
  <si>
    <t>HTC</t>
  </si>
  <si>
    <t>One Mini</t>
  </si>
  <si>
    <t>Desire 500</t>
  </si>
  <si>
    <t>One Max</t>
  </si>
  <si>
    <t>Butterfly</t>
  </si>
  <si>
    <t>Nexus 5</t>
  </si>
  <si>
    <t>LG</t>
  </si>
  <si>
    <t>G2</t>
  </si>
  <si>
    <t>Optimus L7</t>
  </si>
  <si>
    <t>Dual-Core</t>
  </si>
  <si>
    <t>Optimus L5</t>
  </si>
  <si>
    <t>Optimus L9</t>
  </si>
  <si>
    <t>Nobs</t>
  </si>
  <si>
    <t>Min</t>
  </si>
  <si>
    <t>Max</t>
  </si>
  <si>
    <t>Mode</t>
  </si>
  <si>
    <t>Median</t>
  </si>
  <si>
    <t>Mean</t>
  </si>
  <si>
    <t>samsung</t>
  </si>
  <si>
    <t>Total</t>
  </si>
  <si>
    <t>F</t>
  </si>
  <si>
    <t>Werte</t>
  </si>
  <si>
    <t>Mean SMARTPHONE prices by brands</t>
  </si>
  <si>
    <t>Resumen</t>
  </si>
  <si>
    <t>Estadísticas de la regresión</t>
  </si>
  <si>
    <t>Coeficiente de correlación múltiple</t>
  </si>
  <si>
    <t>Coeficiente de determinación R^2</t>
  </si>
  <si>
    <t>R^2  ajustado</t>
  </si>
  <si>
    <t>Error típico</t>
  </si>
  <si>
    <t>Observaciones</t>
  </si>
  <si>
    <t>ANÁLISIS DE VARIANZA</t>
  </si>
  <si>
    <t>Regresión</t>
  </si>
  <si>
    <t>Residuos</t>
  </si>
  <si>
    <t>Intercepción</t>
  </si>
  <si>
    <t>Grados de libertad</t>
  </si>
  <si>
    <t>Suma de cuadrados</t>
  </si>
  <si>
    <t>Promedio de los cuadrados</t>
  </si>
  <si>
    <t>Valor crítico de F</t>
  </si>
  <si>
    <t>Coeficientes</t>
  </si>
  <si>
    <t>Estadístico t</t>
  </si>
  <si>
    <t>Probabilidad</t>
  </si>
  <si>
    <t>Inferior 95%</t>
  </si>
  <si>
    <t>Superior 95%</t>
  </si>
  <si>
    <t>Inferior 95,0%</t>
  </si>
  <si>
    <t>Superior 95,0%</t>
  </si>
  <si>
    <t>Brands</t>
  </si>
  <si>
    <t xml:space="preserve">average Price </t>
  </si>
  <si>
    <t>average Screen size (inch)</t>
  </si>
  <si>
    <t>average Weight (gr)</t>
  </si>
  <si>
    <t>average Digital Camera Resol. (MP)</t>
  </si>
  <si>
    <t>average storage capacity (GB)</t>
  </si>
  <si>
    <t>average RAM (GB)</t>
  </si>
  <si>
    <t>average Batt. life (Hrs)</t>
  </si>
  <si>
    <t>Samsung</t>
  </si>
  <si>
    <t>Nokia</t>
  </si>
  <si>
    <t>Sony</t>
  </si>
  <si>
    <t>AUSGABE: ZUSAMMENFASSUNG</t>
  </si>
  <si>
    <t>Regressions-Statistik</t>
  </si>
  <si>
    <t>Multipler Korrelationskoeffizient</t>
  </si>
  <si>
    <t>Bestimmtheitsmaß</t>
  </si>
  <si>
    <t>Adjustiertes Bestimmtheitsmaß</t>
  </si>
  <si>
    <t>Standardfehler</t>
  </si>
  <si>
    <t>Beobachtungen</t>
  </si>
  <si>
    <t>Schnittpunkt</t>
  </si>
  <si>
    <t>Koeffizienten</t>
  </si>
  <si>
    <t>t-Statistik</t>
  </si>
  <si>
    <t>P-Wert</t>
  </si>
  <si>
    <t>Untere 95%</t>
  </si>
  <si>
    <t>Obere 95%</t>
  </si>
  <si>
    <t>Studentische Ergebung SMARTPHONE-PREISE, 2014</t>
  </si>
  <si>
    <t>Untere 90,0%</t>
  </si>
  <si>
    <t>Obere 90,0%</t>
  </si>
  <si>
    <t xml:space="preserve">Signif. </t>
  </si>
  <si>
    <t>Hedonische Methode (Messung des Einflusses der Komponenten eines Gutes auf seinen Preis)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</si>
</sst>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[$€-2]\ #,##0.00;[Red]\-[$€-2]\ #,##0.00"/>
    <numFmt numFmtId="165" formatCode="0.0"/>
    <numFmt numFmtId="166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164" fontId="0" fillId="0" borderId="0" xfId="0" applyNumberFormat="1"/>
    <xf numFmtId="164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4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0" xfId="0" applyNumberFormat="1"/>
    <xf numFmtId="165" fontId="0" fillId="0" borderId="0" xfId="0" applyNumberFormat="1"/>
    <xf numFmtId="0" fontId="0" fillId="0" borderId="0" xfId="0" applyFill="1" applyBorder="1" applyAlignment="1"/>
    <xf numFmtId="0" fontId="0" fillId="0" borderId="5" xfId="0" applyFill="1" applyBorder="1" applyAlignment="1"/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Continuous"/>
    </xf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0" applyNumberFormat="1"/>
    <xf numFmtId="9" fontId="1" fillId="0" borderId="0" xfId="1" applyFont="1"/>
    <xf numFmtId="0" fontId="8" fillId="0" borderId="0" xfId="0" applyFont="1"/>
    <xf numFmtId="0" fontId="1" fillId="0" borderId="0" xfId="0" applyFont="1" applyFill="1" applyBorder="1" applyAlignment="1"/>
    <xf numFmtId="166" fontId="1" fillId="0" borderId="0" xfId="1" applyNumberFormat="1" applyFont="1" applyFill="1" applyBorder="1" applyAlignment="1"/>
    <xf numFmtId="0" fontId="1" fillId="0" borderId="5" xfId="0" applyFont="1" applyFill="1" applyBorder="1" applyAlignment="1"/>
    <xf numFmtId="0" fontId="9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/>
    <xf numFmtId="2" fontId="1" fillId="0" borderId="5" xfId="0" applyNumberFormat="1" applyFont="1" applyFill="1" applyBorder="1" applyAlignment="1"/>
    <xf numFmtId="2" fontId="1" fillId="0" borderId="5" xfId="0" applyNumberFormat="1" applyFont="1" applyFill="1" applyBorder="1" applyAlignment="1">
      <alignment horizontal="center"/>
    </xf>
    <xf numFmtId="0" fontId="10" fillId="0" borderId="0" xfId="0" applyFont="1"/>
    <xf numFmtId="0" fontId="1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Continuous"/>
    </xf>
  </cellXfs>
  <cellStyles count="2">
    <cellStyle name="Prozent" xfId="1" builtinId="5"/>
    <cellStyle name="Standard" xfId="0" builtinId="0"/>
  </cellStyles>
  <dxfs count="2">
    <dxf>
      <numFmt numFmtId="34" formatCode="_-* #,##0.00\ &quot;€&quot;_-;\-* #,##0.00\ &quot;€&quot;_-;_-* &quot;-&quot;??\ &quot;€&quot;_-;_-@_-"/>
    </dxf>
    <dxf>
      <numFmt numFmtId="165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er Schmidt" refreshedDate="43259.668884953702" createdVersion="4" refreshedVersion="4" minRefreshableVersion="3" recordCount="36">
  <cacheSource type="worksheet">
    <worksheetSource ref="A10:Q46" sheet="Data"/>
  </cacheSource>
  <cacheFields count="11">
    <cacheField name="Num" numFmtId="0">
      <sharedItems containsSemiMixedTypes="0" containsString="0" containsNumber="1" containsInteger="1" minValue="1" maxValue="36"/>
    </cacheField>
    <cacheField name="Price " numFmtId="164">
      <sharedItems containsSemiMixedTypes="0" containsString="0" containsNumber="1" containsInteger="1" minValue="49" maxValue="899"/>
    </cacheField>
    <cacheField name="Screen size (inch)" numFmtId="0">
      <sharedItems containsSemiMixedTypes="0" containsString="0" containsNumber="1" minValue="2.4" maxValue="6.4"/>
    </cacheField>
    <cacheField name="Weight (gr)" numFmtId="0">
      <sharedItems containsSemiMixedTypes="0" containsString="0" containsNumber="1" minValue="91" maxValue="212"/>
    </cacheField>
    <cacheField name="Digital Camera Resol. (MP)" numFmtId="0">
      <sharedItems containsSemiMixedTypes="0" containsString="0" containsNumber="1" minValue="1.3" maxValue="41"/>
    </cacheField>
    <cacheField name="storage capacity (GB)" numFmtId="0">
      <sharedItems containsSemiMixedTypes="0" containsString="0" containsNumber="1" minValue="0.128" maxValue="64"/>
    </cacheField>
    <cacheField name="RAM (GB)" numFmtId="0">
      <sharedItems containsSemiMixedTypes="0" containsString="0" containsNumber="1" containsInteger="1" minValue="64" maxValue="3000"/>
    </cacheField>
    <cacheField name="Batt. life (Hrs)" numFmtId="0">
      <sharedItems containsSemiMixedTypes="0" containsString="0" containsNumber="1" containsInteger="1" minValue="200" maxValue="1152"/>
    </cacheField>
    <cacheField name="Brand" numFmtId="0">
      <sharedItems count="6">
        <s v="Apple"/>
        <s v="samsung"/>
        <s v="nokia"/>
        <s v="sony"/>
        <s v="HTC"/>
        <s v="LG"/>
      </sharedItems>
    </cacheField>
    <cacheField name="Model" numFmtId="0">
      <sharedItems/>
    </cacheField>
    <cacheField name="Process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">
  <r>
    <n v="1"/>
    <n v="399"/>
    <n v="3.5"/>
    <n v="140"/>
    <n v="8"/>
    <n v="8"/>
    <n v="512"/>
    <n v="200"/>
    <x v="0"/>
    <s v="4s"/>
    <s v="A5"/>
  </r>
  <r>
    <n v="2"/>
    <n v="599"/>
    <n v="4"/>
    <n v="132"/>
    <n v="8"/>
    <n v="16"/>
    <n v="1000"/>
    <n v="250"/>
    <x v="0"/>
    <s v="5c"/>
    <s v="A5"/>
  </r>
  <r>
    <n v="3"/>
    <n v="699"/>
    <n v="4"/>
    <n v="132"/>
    <n v="8"/>
    <n v="32"/>
    <n v="1000"/>
    <n v="250"/>
    <x v="0"/>
    <s v="5c"/>
    <s v="A5"/>
  </r>
  <r>
    <n v="4"/>
    <n v="699"/>
    <n v="4"/>
    <n v="112"/>
    <n v="8"/>
    <n v="16"/>
    <n v="1000"/>
    <n v="250"/>
    <x v="0"/>
    <s v="5s"/>
    <s v="A7"/>
  </r>
  <r>
    <n v="5"/>
    <n v="799"/>
    <n v="4"/>
    <n v="112"/>
    <n v="8"/>
    <n v="32"/>
    <n v="1000"/>
    <n v="250"/>
    <x v="0"/>
    <s v="5s"/>
    <s v="A7"/>
  </r>
  <r>
    <n v="6"/>
    <n v="899"/>
    <n v="4"/>
    <n v="112"/>
    <n v="8"/>
    <n v="64"/>
    <n v="1000"/>
    <n v="250"/>
    <x v="0"/>
    <s v="5s"/>
    <s v="A7"/>
  </r>
  <r>
    <n v="7"/>
    <n v="305"/>
    <n v="4.8"/>
    <n v="133"/>
    <n v="8"/>
    <n v="16"/>
    <n v="2000"/>
    <n v="770"/>
    <x v="1"/>
    <s v="S3"/>
    <s v="Quad-core"/>
  </r>
  <r>
    <n v="8"/>
    <n v="189"/>
    <n v="4"/>
    <n v="120"/>
    <n v="5"/>
    <n v="8"/>
    <n v="1000"/>
    <n v="430"/>
    <x v="1"/>
    <s v="S3 Mini"/>
    <s v="Dual-core"/>
  </r>
  <r>
    <n v="9"/>
    <n v="549"/>
    <n v="5.7"/>
    <n v="168"/>
    <n v="13"/>
    <n v="32"/>
    <n v="3000"/>
    <n v="528"/>
    <x v="1"/>
    <s v="Galaxy Note 3"/>
    <s v="Octa-core"/>
  </r>
  <r>
    <n v="10"/>
    <n v="465"/>
    <n v="5"/>
    <n v="130"/>
    <n v="13"/>
    <n v="16"/>
    <n v="2000"/>
    <n v="370"/>
    <x v="1"/>
    <s v="S4"/>
    <s v="Quad-core"/>
  </r>
  <r>
    <n v="11"/>
    <n v="309"/>
    <n v="4.2699999999999996"/>
    <n v="107"/>
    <n v="8"/>
    <n v="8"/>
    <n v="1500"/>
    <n v="475"/>
    <x v="1"/>
    <s v="S4 mini"/>
    <s v="Dual-core"/>
  </r>
  <r>
    <n v="12"/>
    <n v="699"/>
    <n v="5.0999999999999996"/>
    <n v="145"/>
    <n v="16"/>
    <n v="16"/>
    <n v="2000"/>
    <n v="390"/>
    <x v="1"/>
    <s v="S5"/>
    <s v="Quad-core"/>
  </r>
  <r>
    <n v="13"/>
    <n v="95"/>
    <n v="4"/>
    <n v="124"/>
    <n v="5"/>
    <n v="8"/>
    <n v="512"/>
    <n v="360"/>
    <x v="2"/>
    <s v="Lumia 520"/>
    <s v="Dual-core"/>
  </r>
  <r>
    <n v="14"/>
    <n v="150"/>
    <n v="4"/>
    <n v="124"/>
    <n v="5"/>
    <n v="8"/>
    <n v="1000"/>
    <n v="336"/>
    <x v="2"/>
    <s v="Lumia 525"/>
    <s v="Dual-core"/>
  </r>
  <r>
    <n v="15"/>
    <n v="267"/>
    <n v="4.7"/>
    <n v="159"/>
    <n v="5"/>
    <n v="8"/>
    <n v="512"/>
    <n v="552"/>
    <x v="2"/>
    <s v="Lumia 625"/>
    <s v="Dual-core"/>
  </r>
  <r>
    <n v="16"/>
    <n v="276"/>
    <n v="4.3"/>
    <n v="128"/>
    <n v="6.1"/>
    <n v="8"/>
    <n v="512"/>
    <n v="520"/>
    <x v="2"/>
    <s v="Lumia 720"/>
    <s v="Dual-core"/>
  </r>
  <r>
    <n v="17"/>
    <n v="181"/>
    <n v="3.7"/>
    <n v="142"/>
    <n v="8"/>
    <n v="16"/>
    <n v="512"/>
    <n v="335"/>
    <x v="2"/>
    <s v="Lumia 800"/>
    <s v="Scorpion"/>
  </r>
  <r>
    <n v="18"/>
    <n v="629"/>
    <n v="4.5"/>
    <n v="158"/>
    <n v="41"/>
    <n v="32"/>
    <n v="2000"/>
    <n v="384"/>
    <x v="2"/>
    <s v="Lumia 1020"/>
    <s v="Dual-core"/>
  </r>
  <r>
    <n v="19"/>
    <n v="49"/>
    <n v="2.4"/>
    <n v="91"/>
    <n v="1.3"/>
    <n v="64"/>
    <n v="128"/>
    <n v="680"/>
    <x v="2"/>
    <s v="Asha 206"/>
    <s v="RM-873"/>
  </r>
  <r>
    <n v="20"/>
    <n v="95"/>
    <n v="3"/>
    <n v="98.2"/>
    <n v="3.15"/>
    <n v="0.128"/>
    <n v="64"/>
    <n v="1152"/>
    <x v="2"/>
    <s v="Asha 501"/>
    <s v="RM-902"/>
  </r>
  <r>
    <n v="21"/>
    <n v="175"/>
    <n v="4"/>
    <n v="124"/>
    <n v="5"/>
    <n v="4"/>
    <n v="512"/>
    <n v="618"/>
    <x v="3"/>
    <s v="Xperia J"/>
    <s v="Qual comm"/>
  </r>
  <r>
    <n v="22"/>
    <n v="435"/>
    <n v="6.4"/>
    <n v="212"/>
    <n v="8"/>
    <n v="16"/>
    <n v="2000"/>
    <n v="820"/>
    <x v="3"/>
    <s v="Xperia Z"/>
    <s v="Qual comm"/>
  </r>
  <r>
    <n v="23"/>
    <n v="499"/>
    <n v="4.3"/>
    <n v="137"/>
    <n v="20.7"/>
    <n v="16"/>
    <n v="2000"/>
    <n v="670"/>
    <x v="3"/>
    <s v="Xperia Z1"/>
    <s v="Quad-core"/>
  </r>
  <r>
    <n v="24"/>
    <n v="100"/>
    <n v="3.5"/>
    <n v="115.7"/>
    <n v="3.2"/>
    <n v="4"/>
    <n v="512"/>
    <n v="530"/>
    <x v="3"/>
    <s v="Xperia E"/>
    <s v="Qual comm"/>
  </r>
  <r>
    <n v="25"/>
    <n v="159"/>
    <n v="4"/>
    <n v="115"/>
    <n v="5"/>
    <n v="4"/>
    <n v="1000"/>
    <n v="552"/>
    <x v="3"/>
    <s v="Xperia M"/>
    <s v="Dual-core"/>
  </r>
  <r>
    <n v="26"/>
    <n v="259"/>
    <n v="4.3"/>
    <n v="120"/>
    <n v="13"/>
    <n v="8"/>
    <n v="1000"/>
    <n v="400"/>
    <x v="3"/>
    <s v="Xperia V"/>
    <s v="Dual-core"/>
  </r>
  <r>
    <n v="27"/>
    <n v="429"/>
    <n v="4.7"/>
    <n v="143"/>
    <n v="13"/>
    <n v="32"/>
    <n v="2000"/>
    <n v="479"/>
    <x v="4"/>
    <s v="One"/>
    <s v="Quad-core"/>
  </r>
  <r>
    <n v="28"/>
    <n v="345"/>
    <n v="4.3"/>
    <n v="128"/>
    <n v="4"/>
    <n v="16"/>
    <n v="1000"/>
    <n v="692"/>
    <x v="4"/>
    <s v="One Mini"/>
    <s v="Quad-core"/>
  </r>
  <r>
    <n v="29"/>
    <n v="215"/>
    <n v="4.3"/>
    <n v="132"/>
    <n v="8"/>
    <n v="64"/>
    <n v="1000"/>
    <n v="435"/>
    <x v="4"/>
    <s v="Desire 500"/>
    <s v="Quad-core"/>
  </r>
  <r>
    <n v="30"/>
    <n v="589"/>
    <n v="5.9"/>
    <n v="127"/>
    <n v="4"/>
    <n v="64"/>
    <n v="2000"/>
    <n v="585"/>
    <x v="4"/>
    <s v="One Max"/>
    <s v="Quad-core"/>
  </r>
  <r>
    <n v="31"/>
    <n v="399"/>
    <n v="5"/>
    <n v="138"/>
    <n v="8"/>
    <n v="16"/>
    <n v="2000"/>
    <n v="660"/>
    <x v="4"/>
    <s v="Butterfly"/>
    <s v="Quad-core"/>
  </r>
  <r>
    <n v="32"/>
    <n v="379"/>
    <n v="4.95"/>
    <n v="130"/>
    <n v="8"/>
    <n v="16"/>
    <n v="2000"/>
    <n v="300"/>
    <x v="5"/>
    <s v="Nexus 5"/>
    <s v="Quad-core"/>
  </r>
  <r>
    <n v="33"/>
    <n v="499"/>
    <n v="5.2"/>
    <n v="140"/>
    <n v="13"/>
    <n v="32"/>
    <n v="2000"/>
    <n v="740"/>
    <x v="5"/>
    <s v="G2"/>
    <s v="Quad-core"/>
  </r>
  <r>
    <n v="34"/>
    <n v="169"/>
    <n v="4.3"/>
    <n v="118"/>
    <n v="8"/>
    <n v="32"/>
    <n v="768"/>
    <n v="430"/>
    <x v="5"/>
    <s v="Optimus L7"/>
    <s v="Dual-core"/>
  </r>
  <r>
    <n v="35"/>
    <n v="129"/>
    <n v="4"/>
    <n v="103.3"/>
    <n v="5"/>
    <n v="32"/>
    <n v="512"/>
    <n v="550"/>
    <x v="5"/>
    <s v="Optimus L5"/>
    <s v="Dual-core"/>
  </r>
  <r>
    <n v="36"/>
    <n v="235"/>
    <n v="4.7"/>
    <n v="120"/>
    <n v="8"/>
    <n v="32"/>
    <n v="1000"/>
    <n v="480"/>
    <x v="5"/>
    <s v="Optimus L9"/>
    <s v="Dual-cor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1" dataCaption="Werte" grandTotalCaption="Total" updatedVersion="4" minRefreshableVersion="3" useAutoFormatting="1" itemPrintTitles="1" createdVersion="4" indent="0" outline="1" outlineData="1" multipleFieldFilters="0" colHeaderCaption="Brands">
  <location ref="A3:H11" firstHeaderRow="1" firstDataRow="2" firstDataCol="1"/>
  <pivotFields count="11">
    <pivotField showAll="0"/>
    <pivotField dataField="1" numFmtId="164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Col" showAll="0">
      <items count="7">
        <item x="0"/>
        <item x="4"/>
        <item x="5"/>
        <item x="2"/>
        <item x="1"/>
        <item x="3"/>
        <item t="default"/>
      </items>
    </pivotField>
    <pivotField showAll="0"/>
    <pivotField showAll="0"/>
  </pivotFields>
  <rowFields count="1">
    <field x="-2"/>
  </rowFields>
  <row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rowItems>
  <colFields count="1">
    <field x="8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7">
    <dataField name="average Price " fld="1" subtotal="average" baseField="18" baseItem="0"/>
    <dataField name="average Screen size (inch)" fld="2" subtotal="average" baseField="0" baseItem="0"/>
    <dataField name="average Weight (gr)" fld="3" subtotal="average" baseField="0" baseItem="0"/>
    <dataField name="average Digital Camera Resol. (MP)" fld="4" subtotal="average" baseField="0" baseItem="0"/>
    <dataField name="average storage capacity (GB)" fld="5" subtotal="average" baseField="0" baseItem="0"/>
    <dataField name="average RAM (GB)" fld="6" subtotal="average" baseField="0" baseItem="0"/>
    <dataField name="average Batt. life (Hrs)" fld="7" subtotal="average" baseField="0" baseItem="0"/>
  </dataFields>
  <formats count="2">
    <format dxfId="1">
      <pivotArea outline="0" collapsedLevelsAreSubtotals="1" fieldPosition="0"/>
    </format>
    <format dxfId="0">
      <pivotArea collapsedLevelsAreSubtotals="1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5" sqref="A5"/>
    </sheetView>
  </sheetViews>
  <sheetFormatPr baseColWidth="10" defaultRowHeight="15" x14ac:dyDescent="0.25"/>
  <cols>
    <col min="1" max="1" width="29.140625" customWidth="1"/>
    <col min="6" max="6" width="15.85546875" customWidth="1"/>
  </cols>
  <sheetData>
    <row r="1" spans="1:10" ht="15.75" x14ac:dyDescent="0.25">
      <c r="A1" s="27" t="s">
        <v>117</v>
      </c>
    </row>
    <row r="2" spans="1:10" ht="5.25" customHeight="1" x14ac:dyDescent="0.25"/>
    <row r="3" spans="1:10" x14ac:dyDescent="0.25">
      <c r="A3" t="s">
        <v>104</v>
      </c>
    </row>
    <row r="4" spans="1:10" ht="15.75" thickBot="1" x14ac:dyDescent="0.3"/>
    <row r="5" spans="1:10" x14ac:dyDescent="0.25">
      <c r="A5" s="38" t="s">
        <v>105</v>
      </c>
      <c r="B5" s="19"/>
    </row>
    <row r="6" spans="1:10" x14ac:dyDescent="0.25">
      <c r="A6" s="16" t="s">
        <v>106</v>
      </c>
      <c r="B6" s="16">
        <v>0.70047361851104972</v>
      </c>
    </row>
    <row r="7" spans="1:10" x14ac:dyDescent="0.25">
      <c r="A7" s="16" t="s">
        <v>107</v>
      </c>
      <c r="B7" s="16">
        <v>0.49066329022996369</v>
      </c>
    </row>
    <row r="8" spans="1:10" x14ac:dyDescent="0.25">
      <c r="A8" s="28" t="s">
        <v>108</v>
      </c>
      <c r="B8" s="29">
        <v>0.38528328131202516</v>
      </c>
    </row>
    <row r="9" spans="1:10" x14ac:dyDescent="0.25">
      <c r="A9" s="16" t="s">
        <v>109</v>
      </c>
      <c r="B9" s="16">
        <v>175.19270327770067</v>
      </c>
    </row>
    <row r="10" spans="1:10" ht="15.75" thickBot="1" x14ac:dyDescent="0.3">
      <c r="A10" s="17" t="s">
        <v>110</v>
      </c>
      <c r="B10" s="17">
        <v>36</v>
      </c>
    </row>
    <row r="11" spans="1:10" ht="15.75" thickBot="1" x14ac:dyDescent="0.3"/>
    <row r="12" spans="1:10" x14ac:dyDescent="0.25">
      <c r="A12" s="18"/>
      <c r="B12" s="18" t="s">
        <v>112</v>
      </c>
      <c r="C12" s="18" t="s">
        <v>109</v>
      </c>
      <c r="D12" s="18" t="s">
        <v>113</v>
      </c>
      <c r="E12" s="31" t="s">
        <v>114</v>
      </c>
      <c r="F12" s="31" t="s">
        <v>120</v>
      </c>
      <c r="G12" s="18" t="s">
        <v>115</v>
      </c>
      <c r="H12" s="18" t="s">
        <v>116</v>
      </c>
      <c r="I12" s="18" t="s">
        <v>118</v>
      </c>
      <c r="J12" s="18" t="s">
        <v>119</v>
      </c>
    </row>
    <row r="13" spans="1:10" x14ac:dyDescent="0.25">
      <c r="A13" s="16" t="s">
        <v>111</v>
      </c>
      <c r="B13" s="28">
        <v>235.38289410849913</v>
      </c>
      <c r="C13" s="16">
        <v>257.37770235158769</v>
      </c>
      <c r="D13" s="16">
        <v>0.91454268166151076</v>
      </c>
      <c r="E13" s="28">
        <v>0.36797364256957787</v>
      </c>
      <c r="F13" s="32" t="str">
        <f>IF(E13&lt;=0.01,"99% signifikant",
  IF(E13&lt;=0.05,"95% signifikant",
  IF(E13&lt;=0.01,"90% signifikant",
"INsignifikant")))</f>
        <v>INsignifikant</v>
      </c>
      <c r="G13" s="16">
        <v>-291.01361196497635</v>
      </c>
      <c r="H13" s="16">
        <v>761.77940018197467</v>
      </c>
      <c r="I13" s="16">
        <v>-201.93451598417792</v>
      </c>
      <c r="J13" s="16">
        <v>672.70030420117621</v>
      </c>
    </row>
    <row r="14" spans="1:10" x14ac:dyDescent="0.25">
      <c r="A14" s="16" t="s">
        <v>2</v>
      </c>
      <c r="B14" s="28">
        <v>14.506603662416977</v>
      </c>
      <c r="C14" s="16">
        <v>88.703009342095058</v>
      </c>
      <c r="D14" s="16">
        <v>0.16354127971544136</v>
      </c>
      <c r="E14" s="28">
        <v>0.87122669560992738</v>
      </c>
      <c r="F14" s="32" t="str">
        <f t="shared" ref="F14:F19" si="0">IF(E14&lt;=0.01,"99% signifikant",
  IF(E14&lt;=0.05,"95% signifikant",
  IF(E14&lt;=0.01,"90% signifikant",
"INsignifikant")))</f>
        <v>INsignifikant</v>
      </c>
      <c r="G14" s="16">
        <v>-166.91142039041006</v>
      </c>
      <c r="H14" s="16">
        <v>195.92462771524401</v>
      </c>
      <c r="I14" s="16">
        <v>-136.21107684559013</v>
      </c>
      <c r="J14" s="16">
        <v>165.22428417042408</v>
      </c>
    </row>
    <row r="15" spans="1:10" x14ac:dyDescent="0.25">
      <c r="A15" s="16" t="s">
        <v>3</v>
      </c>
      <c r="B15" s="28">
        <v>0.2297388426876433</v>
      </c>
      <c r="C15" s="16">
        <v>2.2016819791024038</v>
      </c>
      <c r="D15" s="16">
        <v>0.10434696966602994</v>
      </c>
      <c r="E15" s="28">
        <v>0.91761234683546955</v>
      </c>
      <c r="F15" s="32" t="str">
        <f t="shared" si="0"/>
        <v>INsignifikant</v>
      </c>
      <c r="G15" s="16">
        <v>-4.273206403521991</v>
      </c>
      <c r="H15" s="16">
        <v>4.7326840888972779</v>
      </c>
      <c r="I15" s="16">
        <v>-3.5111985118370121</v>
      </c>
      <c r="J15" s="16">
        <v>3.970676197212299</v>
      </c>
    </row>
    <row r="16" spans="1:10" x14ac:dyDescent="0.25">
      <c r="A16" s="16" t="s">
        <v>4</v>
      </c>
      <c r="B16" s="28">
        <v>4.886869205969754</v>
      </c>
      <c r="C16" s="16">
        <v>5.9864020772666811</v>
      </c>
      <c r="D16" s="16">
        <v>0.81632826243456058</v>
      </c>
      <c r="E16" s="28">
        <v>0.42096767703090898</v>
      </c>
      <c r="F16" s="32" t="str">
        <f t="shared" si="0"/>
        <v>INsignifikant</v>
      </c>
      <c r="G16" s="16">
        <v>-7.3566977721808602</v>
      </c>
      <c r="H16" s="16">
        <v>17.13043618412037</v>
      </c>
      <c r="I16" s="16">
        <v>-5.2847883552103401</v>
      </c>
      <c r="J16" s="16">
        <v>15.058526767149848</v>
      </c>
    </row>
    <row r="17" spans="1:10" x14ac:dyDescent="0.25">
      <c r="A17" s="16" t="s">
        <v>5</v>
      </c>
      <c r="B17" s="28">
        <v>2.7381086788879858</v>
      </c>
      <c r="C17" s="16">
        <v>1.7226184852798316</v>
      </c>
      <c r="D17" s="16">
        <v>1.5895038293654398</v>
      </c>
      <c r="E17" s="28">
        <v>0.1227908485848294</v>
      </c>
      <c r="F17" s="32" t="str">
        <f t="shared" si="0"/>
        <v>INsignifikant</v>
      </c>
      <c r="G17" s="16">
        <v>-0.78504170929206607</v>
      </c>
      <c r="H17" s="16">
        <v>6.2612590670680373</v>
      </c>
      <c r="I17" s="16">
        <v>-0.18883894585717398</v>
      </c>
      <c r="J17" s="16">
        <v>5.6650563036331452</v>
      </c>
    </row>
    <row r="18" spans="1:10" x14ac:dyDescent="0.25">
      <c r="A18" s="16" t="s">
        <v>6</v>
      </c>
      <c r="B18" s="28">
        <v>0.11542572292140549</v>
      </c>
      <c r="C18" s="16">
        <v>8.7962058831934295E-2</v>
      </c>
      <c r="D18" s="16">
        <v>1.3122217062011357</v>
      </c>
      <c r="E18" s="28">
        <v>0.1997374462368553</v>
      </c>
      <c r="F18" s="32" t="str">
        <f t="shared" si="0"/>
        <v>INsignifikant</v>
      </c>
      <c r="G18" s="16">
        <v>-6.4476887184687415E-2</v>
      </c>
      <c r="H18" s="16">
        <v>0.29532833302749839</v>
      </c>
      <c r="I18" s="16">
        <v>-3.4032988549463683E-2</v>
      </c>
      <c r="J18" s="16">
        <v>0.26488443439227466</v>
      </c>
    </row>
    <row r="19" spans="1:10" ht="15.75" thickBot="1" x14ac:dyDescent="0.3">
      <c r="A19" s="17" t="s">
        <v>7</v>
      </c>
      <c r="B19" s="30">
        <v>-0.40870900577624286</v>
      </c>
      <c r="C19" s="17">
        <v>0.15343459568406412</v>
      </c>
      <c r="D19" s="17">
        <v>-2.6637343680809256</v>
      </c>
      <c r="E19" s="30">
        <v>1.2484006762684973E-2</v>
      </c>
      <c r="F19" s="37" t="str">
        <f t="shared" si="0"/>
        <v>95% signifikant</v>
      </c>
      <c r="G19" s="17">
        <v>-0.72251798899793762</v>
      </c>
      <c r="H19" s="17">
        <v>-9.4900022554548158E-2</v>
      </c>
      <c r="I19" s="17">
        <v>-0.66941387410827624</v>
      </c>
      <c r="J19" s="17">
        <v>-0.14800413744420943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A4" sqref="A4"/>
    </sheetView>
  </sheetViews>
  <sheetFormatPr baseColWidth="10" defaultRowHeight="15" x14ac:dyDescent="0.25"/>
  <cols>
    <col min="1" max="1" width="35.42578125" customWidth="1"/>
    <col min="6" max="6" width="17.28515625" customWidth="1"/>
  </cols>
  <sheetData>
    <row r="1" spans="1:10" ht="15.75" x14ac:dyDescent="0.25">
      <c r="A1" s="27" t="s">
        <v>117</v>
      </c>
    </row>
    <row r="2" spans="1:10" ht="5.25" customHeight="1" x14ac:dyDescent="0.25"/>
    <row r="3" spans="1:10" x14ac:dyDescent="0.25">
      <c r="A3" t="s">
        <v>104</v>
      </c>
    </row>
    <row r="4" spans="1:10" ht="15.75" thickBot="1" x14ac:dyDescent="0.3"/>
    <row r="5" spans="1:10" x14ac:dyDescent="0.25">
      <c r="A5" s="38" t="s">
        <v>105</v>
      </c>
      <c r="B5" s="19"/>
    </row>
    <row r="6" spans="1:10" x14ac:dyDescent="0.25">
      <c r="A6" s="16" t="s">
        <v>106</v>
      </c>
      <c r="B6" s="16">
        <v>0.95412478765531772</v>
      </c>
    </row>
    <row r="7" spans="1:10" x14ac:dyDescent="0.25">
      <c r="A7" s="16" t="s">
        <v>107</v>
      </c>
      <c r="B7" s="16">
        <v>0.91035411041830505</v>
      </c>
    </row>
    <row r="8" spans="1:10" x14ac:dyDescent="0.25">
      <c r="A8" s="29" t="s">
        <v>108</v>
      </c>
      <c r="B8" s="29">
        <v>0.86926641102669489</v>
      </c>
    </row>
    <row r="9" spans="1:10" x14ac:dyDescent="0.25">
      <c r="A9" s="16" t="s">
        <v>109</v>
      </c>
      <c r="B9" s="16">
        <v>80.792694683252918</v>
      </c>
    </row>
    <row r="10" spans="1:10" ht="15.75" thickBot="1" x14ac:dyDescent="0.3">
      <c r="A10" s="17" t="s">
        <v>110</v>
      </c>
      <c r="B10" s="17">
        <v>36</v>
      </c>
      <c r="D10" s="36" t="s">
        <v>121</v>
      </c>
    </row>
    <row r="11" spans="1:10" ht="15.75" thickBot="1" x14ac:dyDescent="0.3"/>
    <row r="12" spans="1:10" x14ac:dyDescent="0.25">
      <c r="A12" s="18"/>
      <c r="B12" s="18" t="s">
        <v>112</v>
      </c>
      <c r="C12" s="18" t="s">
        <v>109</v>
      </c>
      <c r="D12" s="18" t="s">
        <v>113</v>
      </c>
      <c r="E12" s="31" t="s">
        <v>114</v>
      </c>
      <c r="F12" s="31" t="s">
        <v>120</v>
      </c>
      <c r="G12" s="18" t="s">
        <v>115</v>
      </c>
      <c r="H12" s="18" t="s">
        <v>116</v>
      </c>
      <c r="I12" s="18" t="s">
        <v>118</v>
      </c>
      <c r="J12" s="18" t="s">
        <v>119</v>
      </c>
    </row>
    <row r="13" spans="1:10" x14ac:dyDescent="0.25">
      <c r="A13" s="16" t="s">
        <v>111</v>
      </c>
      <c r="B13" s="33">
        <v>-416.06181389897944</v>
      </c>
      <c r="C13" s="16">
        <v>143.62514663326837</v>
      </c>
      <c r="D13" s="16">
        <v>-2.8968591061657838</v>
      </c>
      <c r="E13" s="33">
        <v>7.9184073390405375E-3</v>
      </c>
      <c r="F13" s="32" t="str">
        <f>IF(E13&lt;=0.01,"99% signifikant",
  IF(E13&lt;=0.05,"95% signifikant",
  IF(E13&lt;=0.01,"90% signifikant",
"INsignifikant")))</f>
        <v>99% signifikant</v>
      </c>
      <c r="G13" s="16">
        <v>-712.48954744899629</v>
      </c>
      <c r="H13" s="16">
        <v>-119.63408034896258</v>
      </c>
      <c r="I13" s="16">
        <v>-661.78750349820234</v>
      </c>
      <c r="J13" s="16">
        <v>-170.33612429975659</v>
      </c>
    </row>
    <row r="14" spans="1:10" x14ac:dyDescent="0.25">
      <c r="A14" s="16" t="s">
        <v>2</v>
      </c>
      <c r="B14" s="33">
        <v>173.36868623332734</v>
      </c>
      <c r="C14" s="16">
        <v>46.52867458857871</v>
      </c>
      <c r="D14" s="16">
        <v>3.7260611389924216</v>
      </c>
      <c r="E14" s="33">
        <v>1.0496064649177027E-3</v>
      </c>
      <c r="F14" s="32" t="str">
        <f t="shared" ref="F14:F24" si="0">IF(E14&lt;=0.01,"99% signifikant",
  IF(E14&lt;=0.05,"95% signifikant",
  IF(E14&lt;=0.01,"90% signifikant",
"INsignifikant")))</f>
        <v>99% signifikant</v>
      </c>
      <c r="G14" s="16">
        <v>77.338221675501288</v>
      </c>
      <c r="H14" s="16">
        <v>269.39915079115337</v>
      </c>
      <c r="I14" s="16">
        <v>93.763610677790822</v>
      </c>
      <c r="J14" s="16">
        <v>252.97376178886384</v>
      </c>
    </row>
    <row r="15" spans="1:10" x14ac:dyDescent="0.25">
      <c r="A15" s="16" t="s">
        <v>3</v>
      </c>
      <c r="B15" s="33">
        <v>-2.9935196103525765</v>
      </c>
      <c r="C15" s="16">
        <v>1.1788566203773765</v>
      </c>
      <c r="D15" s="16">
        <v>-2.5393415608034577</v>
      </c>
      <c r="E15" s="33">
        <v>1.8001230353116099E-2</v>
      </c>
      <c r="F15" s="32" t="str">
        <f t="shared" si="0"/>
        <v>95% signifikant</v>
      </c>
      <c r="G15" s="16">
        <v>-5.4265600935151195</v>
      </c>
      <c r="H15" s="16">
        <v>-0.56047912719003401</v>
      </c>
      <c r="I15" s="16">
        <v>-5.0104042769388215</v>
      </c>
      <c r="J15" s="16">
        <v>-0.97663494376633109</v>
      </c>
    </row>
    <row r="16" spans="1:10" x14ac:dyDescent="0.25">
      <c r="A16" s="16" t="s">
        <v>4</v>
      </c>
      <c r="B16" s="33">
        <v>11.001789269347132</v>
      </c>
      <c r="C16" s="16">
        <v>3.0741402236847994</v>
      </c>
      <c r="D16" s="16">
        <v>3.5788182935129433</v>
      </c>
      <c r="E16" s="33">
        <v>1.5153376408230438E-3</v>
      </c>
      <c r="F16" s="32" t="str">
        <f t="shared" si="0"/>
        <v>99% signifikant</v>
      </c>
      <c r="G16" s="16">
        <v>4.6570756834412181</v>
      </c>
      <c r="H16" s="16">
        <v>17.346502855253046</v>
      </c>
      <c r="I16" s="16">
        <v>5.7422978495160466</v>
      </c>
      <c r="J16" s="16">
        <v>16.261280689178218</v>
      </c>
    </row>
    <row r="17" spans="1:10" x14ac:dyDescent="0.25">
      <c r="A17" s="16" t="s">
        <v>5</v>
      </c>
      <c r="B17" s="33">
        <v>1.4709285959503335</v>
      </c>
      <c r="C17" s="16">
        <v>0.92478291635984444</v>
      </c>
      <c r="D17" s="16">
        <v>1.5905663587950376</v>
      </c>
      <c r="E17" s="33">
        <v>0.1247947816623286</v>
      </c>
      <c r="F17" s="32" t="str">
        <f t="shared" si="0"/>
        <v>INsignifikant</v>
      </c>
      <c r="G17" s="16">
        <v>-0.43772953494292</v>
      </c>
      <c r="H17" s="16">
        <v>3.3795867268435869</v>
      </c>
      <c r="I17" s="16">
        <v>-0.1112659234561042</v>
      </c>
      <c r="J17" s="16">
        <v>3.0531231153567715</v>
      </c>
    </row>
    <row r="18" spans="1:10" x14ac:dyDescent="0.25">
      <c r="A18" s="16" t="s">
        <v>6</v>
      </c>
      <c r="B18" s="33">
        <v>6.1081566146066767E-2</v>
      </c>
      <c r="C18" s="16">
        <v>5.0458992016782798E-2</v>
      </c>
      <c r="D18" s="16">
        <v>1.2105189522167004</v>
      </c>
      <c r="E18" s="33">
        <v>0.23786689853873008</v>
      </c>
      <c r="F18" s="32" t="str">
        <f t="shared" si="0"/>
        <v>INsignifikant</v>
      </c>
      <c r="G18" s="16">
        <v>-4.3060674898571273E-2</v>
      </c>
      <c r="H18" s="16">
        <v>0.16522380719070481</v>
      </c>
      <c r="I18" s="16">
        <v>-2.5247819065739828E-2</v>
      </c>
      <c r="J18" s="16">
        <v>0.14741095135787335</v>
      </c>
    </row>
    <row r="19" spans="1:10" x14ac:dyDescent="0.25">
      <c r="A19" s="16" t="s">
        <v>7</v>
      </c>
      <c r="B19" s="33">
        <v>0.10011256739006953</v>
      </c>
      <c r="C19" s="16">
        <v>8.8741576802033997E-2</v>
      </c>
      <c r="D19" s="16">
        <v>1.1281359989061508</v>
      </c>
      <c r="E19" s="33">
        <v>0.27041432281990718</v>
      </c>
      <c r="F19" s="32" t="str">
        <f t="shared" si="0"/>
        <v>INsignifikant</v>
      </c>
      <c r="G19" s="16">
        <v>-8.3041045328251392E-2</v>
      </c>
      <c r="H19" s="16">
        <v>0.28326618010839044</v>
      </c>
      <c r="I19" s="16">
        <v>-5.1713806103436691E-2</v>
      </c>
      <c r="J19" s="16">
        <v>0.25193894088357577</v>
      </c>
    </row>
    <row r="20" spans="1:10" x14ac:dyDescent="0.25">
      <c r="A20" s="16" t="s">
        <v>13</v>
      </c>
      <c r="B20" s="33">
        <v>579.0607607017588</v>
      </c>
      <c r="C20" s="16">
        <v>61.277823992639433</v>
      </c>
      <c r="D20" s="16">
        <v>9.4497605001658407</v>
      </c>
      <c r="E20" s="33">
        <v>1.4671810349263241E-9</v>
      </c>
      <c r="F20" s="32" t="str">
        <f t="shared" si="0"/>
        <v>99% signifikant</v>
      </c>
      <c r="G20" s="16">
        <v>452.58954790365499</v>
      </c>
      <c r="H20" s="16">
        <v>705.5319734998626</v>
      </c>
      <c r="I20" s="16">
        <v>474.22162973690797</v>
      </c>
      <c r="J20" s="16">
        <v>683.89989166660962</v>
      </c>
    </row>
    <row r="21" spans="1:10" x14ac:dyDescent="0.25">
      <c r="A21" s="16" t="s">
        <v>101</v>
      </c>
      <c r="B21" s="33">
        <v>96.269956985698641</v>
      </c>
      <c r="C21" s="16">
        <v>57.401790943876641</v>
      </c>
      <c r="D21" s="16">
        <v>1.6771246228157672</v>
      </c>
      <c r="E21" s="33">
        <v>0.10649664693190956</v>
      </c>
      <c r="F21" s="32" t="str">
        <f t="shared" si="0"/>
        <v>INsignifikant</v>
      </c>
      <c r="G21" s="16">
        <v>-22.201516778240972</v>
      </c>
      <c r="H21" s="16">
        <v>214.74143074963825</v>
      </c>
      <c r="I21" s="16">
        <v>-1.9377384948872134</v>
      </c>
      <c r="J21" s="16">
        <v>194.4776524662845</v>
      </c>
    </row>
    <row r="22" spans="1:10" x14ac:dyDescent="0.25">
      <c r="A22" s="16" t="s">
        <v>102</v>
      </c>
      <c r="B22" s="33">
        <v>130.842065688134</v>
      </c>
      <c r="C22" s="16">
        <v>58.908096814852541</v>
      </c>
      <c r="D22" s="16">
        <v>2.221121929967778</v>
      </c>
      <c r="E22" s="33">
        <v>3.6032009144330308E-2</v>
      </c>
      <c r="F22" s="32" t="str">
        <f t="shared" si="0"/>
        <v>95% signifikant</v>
      </c>
      <c r="G22" s="16">
        <v>9.2617294037153783</v>
      </c>
      <c r="H22" s="16">
        <v>252.42240197255262</v>
      </c>
      <c r="I22" s="16">
        <v>30.057258486033106</v>
      </c>
      <c r="J22" s="16">
        <v>231.62687289023489</v>
      </c>
    </row>
    <row r="23" spans="1:10" x14ac:dyDescent="0.25">
      <c r="A23" s="16" t="s">
        <v>103</v>
      </c>
      <c r="B23" s="33">
        <v>87.655874306870572</v>
      </c>
      <c r="C23" s="16">
        <v>57.043988286433439</v>
      </c>
      <c r="D23" s="16">
        <v>1.5366364965003234</v>
      </c>
      <c r="E23" s="33">
        <v>0.13746248817316725</v>
      </c>
      <c r="F23" s="32" t="str">
        <f t="shared" si="0"/>
        <v>INsignifikant</v>
      </c>
      <c r="G23" s="16">
        <v>-30.077131067025334</v>
      </c>
      <c r="H23" s="16">
        <v>205.38887968076648</v>
      </c>
      <c r="I23" s="16">
        <v>-9.9396630189517481</v>
      </c>
      <c r="J23" s="16">
        <v>185.25141163269291</v>
      </c>
    </row>
    <row r="24" spans="1:10" ht="15.75" thickBot="1" x14ac:dyDescent="0.3">
      <c r="A24" s="17" t="s">
        <v>48</v>
      </c>
      <c r="B24" s="34">
        <v>79.580002035593438</v>
      </c>
      <c r="C24" s="17">
        <v>54.703703391955713</v>
      </c>
      <c r="D24" s="17">
        <v>1.4547461524752241</v>
      </c>
      <c r="E24" s="34">
        <v>0.15869468007269139</v>
      </c>
      <c r="F24" s="35" t="str">
        <f t="shared" si="0"/>
        <v>INsignifikant</v>
      </c>
      <c r="G24" s="17">
        <v>-33.3228927107901</v>
      </c>
      <c r="H24" s="17">
        <v>192.48289678197699</v>
      </c>
      <c r="I24" s="17">
        <v>-14.011583802384209</v>
      </c>
      <c r="J24" s="17">
        <v>173.17158787357107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workbookViewId="0">
      <pane xSplit="2" ySplit="10" topLeftCell="C29" activePane="bottomRight" state="frozen"/>
      <selection pane="topRight" activeCell="C1" sqref="C1"/>
      <selection pane="bottomLeft" activeCell="A9" sqref="A9"/>
      <selection pane="bottomRight" sqref="A1:XFD2"/>
    </sheetView>
  </sheetViews>
  <sheetFormatPr baseColWidth="10" defaultRowHeight="15" x14ac:dyDescent="0.25"/>
  <cols>
    <col min="3" max="6" width="11.5703125" bestFit="1" customWidth="1"/>
    <col min="7" max="7" width="12.5703125" bestFit="1" customWidth="1"/>
    <col min="8" max="8" width="11.5703125" bestFit="1" customWidth="1"/>
    <col min="9" max="9" width="5.5703125" customWidth="1"/>
    <col min="10" max="10" width="8.42578125" customWidth="1"/>
    <col min="11" max="11" width="5.28515625" customWidth="1"/>
    <col min="12" max="12" width="4.85546875" customWidth="1"/>
    <col min="13" max="14" width="5.28515625" customWidth="1"/>
  </cols>
  <sheetData>
    <row r="1" spans="1:17" ht="15.75" x14ac:dyDescent="0.25">
      <c r="A1" s="27" t="s">
        <v>117</v>
      </c>
    </row>
    <row r="2" spans="1:17" ht="5.25" customHeight="1" x14ac:dyDescent="0.25"/>
    <row r="3" spans="1:17" x14ac:dyDescent="0.25">
      <c r="A3" t="s">
        <v>60</v>
      </c>
      <c r="B3">
        <f>COUNT(B11:B46)</f>
        <v>36</v>
      </c>
      <c r="C3">
        <f t="shared" ref="C3:H3" si="0">COUNT(C11:C46)</f>
        <v>36</v>
      </c>
      <c r="D3">
        <f t="shared" si="0"/>
        <v>36</v>
      </c>
      <c r="E3">
        <f t="shared" si="0"/>
        <v>36</v>
      </c>
      <c r="F3">
        <f t="shared" si="0"/>
        <v>36</v>
      </c>
      <c r="G3">
        <f t="shared" si="0"/>
        <v>36</v>
      </c>
      <c r="H3">
        <f t="shared" si="0"/>
        <v>36</v>
      </c>
      <c r="I3">
        <f t="shared" ref="I3:N3" si="1">COUNT(I11:I46)</f>
        <v>36</v>
      </c>
      <c r="J3">
        <f t="shared" si="1"/>
        <v>36</v>
      </c>
      <c r="K3">
        <f t="shared" si="1"/>
        <v>36</v>
      </c>
      <c r="L3">
        <f t="shared" si="1"/>
        <v>36</v>
      </c>
      <c r="M3">
        <f t="shared" si="1"/>
        <v>36</v>
      </c>
      <c r="N3">
        <f t="shared" si="1"/>
        <v>36</v>
      </c>
    </row>
    <row r="4" spans="1:17" x14ac:dyDescent="0.25">
      <c r="A4" t="s">
        <v>61</v>
      </c>
      <c r="B4" s="7">
        <f>MIN(B11:B46)</f>
        <v>49</v>
      </c>
      <c r="C4" s="14">
        <f t="shared" ref="C4:H4" si="2">MIN(C11:C46)</f>
        <v>2.4</v>
      </c>
      <c r="D4" s="14">
        <f t="shared" si="2"/>
        <v>91</v>
      </c>
      <c r="E4" s="14">
        <f t="shared" si="2"/>
        <v>1.3</v>
      </c>
      <c r="F4" s="14">
        <f t="shared" si="2"/>
        <v>0.128</v>
      </c>
      <c r="G4" s="14">
        <f t="shared" si="2"/>
        <v>64</v>
      </c>
      <c r="H4" s="14">
        <f t="shared" si="2"/>
        <v>200</v>
      </c>
      <c r="I4" s="14">
        <f t="shared" ref="I4:N4" si="3">MIN(I11:I46)</f>
        <v>0</v>
      </c>
      <c r="J4" s="14">
        <f t="shared" si="3"/>
        <v>0</v>
      </c>
      <c r="K4" s="14">
        <f t="shared" si="3"/>
        <v>0</v>
      </c>
      <c r="L4" s="14">
        <f t="shared" si="3"/>
        <v>0</v>
      </c>
      <c r="M4" s="14">
        <f t="shared" si="3"/>
        <v>0</v>
      </c>
      <c r="N4" s="14">
        <f t="shared" si="3"/>
        <v>0</v>
      </c>
    </row>
    <row r="5" spans="1:17" x14ac:dyDescent="0.25">
      <c r="A5" t="s">
        <v>62</v>
      </c>
      <c r="B5" s="7">
        <f>MAX(B11:B46)</f>
        <v>899</v>
      </c>
      <c r="C5" s="14">
        <f t="shared" ref="C5:H5" si="4">MAX(C11:C46)</f>
        <v>6.4</v>
      </c>
      <c r="D5" s="14">
        <f t="shared" si="4"/>
        <v>212</v>
      </c>
      <c r="E5" s="14">
        <f t="shared" si="4"/>
        <v>41</v>
      </c>
      <c r="F5" s="14">
        <f t="shared" si="4"/>
        <v>64</v>
      </c>
      <c r="G5" s="14">
        <f t="shared" si="4"/>
        <v>3000</v>
      </c>
      <c r="H5" s="14">
        <f t="shared" si="4"/>
        <v>1152</v>
      </c>
      <c r="I5" s="14">
        <f t="shared" ref="I5:N5" si="5">MAX(I11:I46)</f>
        <v>1</v>
      </c>
      <c r="J5" s="14">
        <f t="shared" si="5"/>
        <v>1</v>
      </c>
      <c r="K5" s="14">
        <f t="shared" si="5"/>
        <v>1</v>
      </c>
      <c r="L5" s="14">
        <f t="shared" si="5"/>
        <v>1</v>
      </c>
      <c r="M5" s="14">
        <f t="shared" si="5"/>
        <v>1</v>
      </c>
      <c r="N5" s="14">
        <f t="shared" si="5"/>
        <v>1</v>
      </c>
    </row>
    <row r="6" spans="1:17" x14ac:dyDescent="0.25">
      <c r="A6" t="s">
        <v>63</v>
      </c>
      <c r="B6">
        <f>MODE(B11:B46)</f>
        <v>699</v>
      </c>
      <c r="C6" s="14">
        <f t="shared" ref="C6:H6" si="6">MODE(C11:C46)</f>
        <v>4</v>
      </c>
      <c r="D6" s="14">
        <f t="shared" si="6"/>
        <v>132</v>
      </c>
      <c r="E6" s="14">
        <f t="shared" si="6"/>
        <v>8</v>
      </c>
      <c r="F6" s="14">
        <f t="shared" si="6"/>
        <v>16</v>
      </c>
      <c r="G6" s="14">
        <f t="shared" si="6"/>
        <v>1000</v>
      </c>
      <c r="H6" s="14">
        <f t="shared" si="6"/>
        <v>250</v>
      </c>
      <c r="I6" s="14"/>
      <c r="J6" s="14"/>
      <c r="K6" s="14"/>
      <c r="L6" s="14"/>
      <c r="M6" s="14"/>
      <c r="N6" s="14"/>
    </row>
    <row r="7" spans="1:17" x14ac:dyDescent="0.25">
      <c r="A7" t="s">
        <v>64</v>
      </c>
      <c r="B7" s="7">
        <f>MEDIAN(B11:B46)</f>
        <v>327</v>
      </c>
      <c r="C7" s="14">
        <f t="shared" ref="C7:H7" si="7">MEDIAN(C11:C46)</f>
        <v>4.3</v>
      </c>
      <c r="D7" s="14">
        <f t="shared" si="7"/>
        <v>128</v>
      </c>
      <c r="E7" s="14">
        <f t="shared" si="7"/>
        <v>8</v>
      </c>
      <c r="F7" s="14">
        <f t="shared" si="7"/>
        <v>16</v>
      </c>
      <c r="G7" s="14">
        <f t="shared" si="7"/>
        <v>1000</v>
      </c>
      <c r="H7" s="14">
        <f t="shared" si="7"/>
        <v>477</v>
      </c>
      <c r="I7" s="14"/>
      <c r="J7" s="14"/>
      <c r="K7" s="14"/>
      <c r="L7" s="14"/>
      <c r="M7" s="14"/>
      <c r="N7" s="14"/>
    </row>
    <row r="8" spans="1:17" x14ac:dyDescent="0.25">
      <c r="A8" s="20" t="s">
        <v>65</v>
      </c>
      <c r="B8" s="21">
        <f>AVERAGE(B11:B46)</f>
        <v>371.30555555555554</v>
      </c>
      <c r="C8" s="22">
        <f t="shared" ref="C8:H8" si="8">AVERAGE(C11:C46)</f>
        <v>4.3561111111111099</v>
      </c>
      <c r="D8" s="22">
        <f t="shared" si="8"/>
        <v>129.72777777777776</v>
      </c>
      <c r="E8" s="22">
        <f t="shared" si="8"/>
        <v>8.87361111111111</v>
      </c>
      <c r="F8" s="22">
        <f t="shared" si="8"/>
        <v>22.114666666666665</v>
      </c>
      <c r="G8" s="22">
        <f t="shared" si="8"/>
        <v>1209.8888888888889</v>
      </c>
      <c r="H8" s="22">
        <f t="shared" si="8"/>
        <v>490.91666666666669</v>
      </c>
      <c r="I8" s="26">
        <f t="shared" ref="I8:N8" si="9">AVERAGE(I11:I46)</f>
        <v>0.16666666666666666</v>
      </c>
      <c r="J8" s="26">
        <f t="shared" si="9"/>
        <v>0.16666666666666666</v>
      </c>
      <c r="K8" s="26">
        <f t="shared" si="9"/>
        <v>0.22222222222222221</v>
      </c>
      <c r="L8" s="26">
        <f t="shared" si="9"/>
        <v>0.16666666666666666</v>
      </c>
      <c r="M8" s="26">
        <f t="shared" si="9"/>
        <v>0.1388888888888889</v>
      </c>
      <c r="N8" s="26">
        <f t="shared" si="9"/>
        <v>0.1388888888888889</v>
      </c>
    </row>
    <row r="9" spans="1:17" ht="9.75" customHeight="1" thickBot="1" x14ac:dyDescent="0.3"/>
    <row r="10" spans="1:17" ht="34.5" thickBot="1" x14ac:dyDescent="0.3">
      <c r="A10" s="1" t="s">
        <v>0</v>
      </c>
      <c r="B10" s="2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13</v>
      </c>
      <c r="J10" s="3" t="s">
        <v>101</v>
      </c>
      <c r="K10" s="3" t="s">
        <v>102</v>
      </c>
      <c r="L10" s="3" t="s">
        <v>103</v>
      </c>
      <c r="M10" s="3" t="s">
        <v>48</v>
      </c>
      <c r="N10" s="3" t="s">
        <v>54</v>
      </c>
      <c r="O10" s="5" t="s">
        <v>10</v>
      </c>
      <c r="P10" s="4" t="s">
        <v>8</v>
      </c>
      <c r="Q10" s="3" t="s">
        <v>9</v>
      </c>
    </row>
    <row r="11" spans="1:17" ht="15.75" thickBot="1" x14ac:dyDescent="0.3">
      <c r="A11" s="6">
        <v>1</v>
      </c>
      <c r="B11" s="8">
        <v>399</v>
      </c>
      <c r="C11" s="9">
        <v>3.5</v>
      </c>
      <c r="D11" s="9">
        <v>140</v>
      </c>
      <c r="E11" s="9">
        <v>8</v>
      </c>
      <c r="F11" s="9">
        <v>8</v>
      </c>
      <c r="G11" s="9">
        <v>512</v>
      </c>
      <c r="H11" s="9">
        <v>200</v>
      </c>
      <c r="I11" s="9">
        <f>IF(O11="Apple",1,0)</f>
        <v>1</v>
      </c>
      <c r="J11" s="9">
        <f>IF(O11="Samsung",1,0)</f>
        <v>0</v>
      </c>
      <c r="K11" s="9">
        <f>IF(O11="Nokia",1,0)</f>
        <v>0</v>
      </c>
      <c r="L11" s="9">
        <f>IF(O11="Sony",1,0)</f>
        <v>0</v>
      </c>
      <c r="M11" s="9">
        <f>IF(O11="HTC",1,0)</f>
        <v>0</v>
      </c>
      <c r="N11" s="9">
        <f>IF(O11="LG",1,0)</f>
        <v>0</v>
      </c>
      <c r="O11" s="10" t="s">
        <v>13</v>
      </c>
      <c r="P11" s="10" t="s">
        <v>11</v>
      </c>
      <c r="Q11" s="10" t="s">
        <v>12</v>
      </c>
    </row>
    <row r="12" spans="1:17" ht="15.75" thickBot="1" x14ac:dyDescent="0.3">
      <c r="A12" s="6">
        <v>2</v>
      </c>
      <c r="B12" s="8">
        <v>599</v>
      </c>
      <c r="C12" s="9">
        <v>4</v>
      </c>
      <c r="D12" s="9">
        <v>132</v>
      </c>
      <c r="E12" s="9">
        <v>8</v>
      </c>
      <c r="F12" s="9">
        <v>16</v>
      </c>
      <c r="G12" s="9">
        <v>1000</v>
      </c>
      <c r="H12" s="9">
        <v>250</v>
      </c>
      <c r="I12" s="9">
        <f t="shared" ref="I12:I46" si="10">IF(O12="Apple",1,0)</f>
        <v>1</v>
      </c>
      <c r="J12" s="9">
        <f t="shared" ref="J12:J46" si="11">IF(O12="Samsung",1,0)</f>
        <v>0</v>
      </c>
      <c r="K12" s="9">
        <f t="shared" ref="K12:K46" si="12">IF(O12="Nokia",1,0)</f>
        <v>0</v>
      </c>
      <c r="L12" s="9">
        <f t="shared" ref="L12:L46" si="13">IF(O12="Sony",1,0)</f>
        <v>0</v>
      </c>
      <c r="M12" s="9">
        <f t="shared" ref="M12:M46" si="14">IF(O12="HTC",1,0)</f>
        <v>0</v>
      </c>
      <c r="N12" s="9">
        <f t="shared" ref="N12:N46" si="15">IF(O12="LG",1,0)</f>
        <v>0</v>
      </c>
      <c r="O12" s="10" t="s">
        <v>13</v>
      </c>
      <c r="P12" s="10" t="s">
        <v>14</v>
      </c>
      <c r="Q12" s="10" t="s">
        <v>12</v>
      </c>
    </row>
    <row r="13" spans="1:17" ht="15.75" thickBot="1" x14ac:dyDescent="0.3">
      <c r="A13" s="6">
        <v>3</v>
      </c>
      <c r="B13" s="8">
        <v>699</v>
      </c>
      <c r="C13" s="9">
        <v>4</v>
      </c>
      <c r="D13" s="9">
        <v>132</v>
      </c>
      <c r="E13" s="9">
        <v>8</v>
      </c>
      <c r="F13" s="9">
        <v>32</v>
      </c>
      <c r="G13" s="9">
        <v>1000</v>
      </c>
      <c r="H13" s="9">
        <v>250</v>
      </c>
      <c r="I13" s="9">
        <f t="shared" si="10"/>
        <v>1</v>
      </c>
      <c r="J13" s="9">
        <f t="shared" si="11"/>
        <v>0</v>
      </c>
      <c r="K13" s="9">
        <f t="shared" si="12"/>
        <v>0</v>
      </c>
      <c r="L13" s="9">
        <f t="shared" si="13"/>
        <v>0</v>
      </c>
      <c r="M13" s="9">
        <f t="shared" si="14"/>
        <v>0</v>
      </c>
      <c r="N13" s="9">
        <f t="shared" si="15"/>
        <v>0</v>
      </c>
      <c r="O13" s="10" t="s">
        <v>13</v>
      </c>
      <c r="P13" s="10" t="s">
        <v>14</v>
      </c>
      <c r="Q13" s="10" t="s">
        <v>12</v>
      </c>
    </row>
    <row r="14" spans="1:17" ht="15.75" thickBot="1" x14ac:dyDescent="0.3">
      <c r="A14" s="6">
        <v>4</v>
      </c>
      <c r="B14" s="8">
        <v>699</v>
      </c>
      <c r="C14" s="9">
        <v>4</v>
      </c>
      <c r="D14" s="9">
        <v>112</v>
      </c>
      <c r="E14" s="9">
        <v>8</v>
      </c>
      <c r="F14" s="9">
        <v>16</v>
      </c>
      <c r="G14" s="9">
        <v>1000</v>
      </c>
      <c r="H14" s="9">
        <v>250</v>
      </c>
      <c r="I14" s="9">
        <f t="shared" si="10"/>
        <v>1</v>
      </c>
      <c r="J14" s="9">
        <f t="shared" si="11"/>
        <v>0</v>
      </c>
      <c r="K14" s="9">
        <f t="shared" si="12"/>
        <v>0</v>
      </c>
      <c r="L14" s="9">
        <f t="shared" si="13"/>
        <v>0</v>
      </c>
      <c r="M14" s="9">
        <f t="shared" si="14"/>
        <v>0</v>
      </c>
      <c r="N14" s="9">
        <f t="shared" si="15"/>
        <v>0</v>
      </c>
      <c r="O14" s="10" t="s">
        <v>13</v>
      </c>
      <c r="P14" s="10" t="s">
        <v>15</v>
      </c>
      <c r="Q14" s="10" t="s">
        <v>16</v>
      </c>
    </row>
    <row r="15" spans="1:17" ht="15.75" thickBot="1" x14ac:dyDescent="0.3">
      <c r="A15" s="6">
        <v>5</v>
      </c>
      <c r="B15" s="8">
        <v>799</v>
      </c>
      <c r="C15" s="9">
        <v>4</v>
      </c>
      <c r="D15" s="9">
        <v>112</v>
      </c>
      <c r="E15" s="9">
        <v>8</v>
      </c>
      <c r="F15" s="9">
        <v>32</v>
      </c>
      <c r="G15" s="9">
        <v>1000</v>
      </c>
      <c r="H15" s="9">
        <v>250</v>
      </c>
      <c r="I15" s="9">
        <f t="shared" si="10"/>
        <v>1</v>
      </c>
      <c r="J15" s="9">
        <f t="shared" si="11"/>
        <v>0</v>
      </c>
      <c r="K15" s="9">
        <f t="shared" si="12"/>
        <v>0</v>
      </c>
      <c r="L15" s="9">
        <f t="shared" si="13"/>
        <v>0</v>
      </c>
      <c r="M15" s="9">
        <f t="shared" si="14"/>
        <v>0</v>
      </c>
      <c r="N15" s="9">
        <f t="shared" si="15"/>
        <v>0</v>
      </c>
      <c r="O15" s="10" t="s">
        <v>13</v>
      </c>
      <c r="P15" s="10" t="s">
        <v>15</v>
      </c>
      <c r="Q15" s="10" t="s">
        <v>16</v>
      </c>
    </row>
    <row r="16" spans="1:17" ht="15.75" thickBot="1" x14ac:dyDescent="0.3">
      <c r="A16" s="6">
        <v>6</v>
      </c>
      <c r="B16" s="8">
        <v>899</v>
      </c>
      <c r="C16" s="9">
        <v>4</v>
      </c>
      <c r="D16" s="9">
        <v>112</v>
      </c>
      <c r="E16" s="9">
        <v>8</v>
      </c>
      <c r="F16" s="9">
        <v>64</v>
      </c>
      <c r="G16" s="9">
        <v>1000</v>
      </c>
      <c r="H16" s="9">
        <v>250</v>
      </c>
      <c r="I16" s="9">
        <f t="shared" si="10"/>
        <v>1</v>
      </c>
      <c r="J16" s="9">
        <f t="shared" si="11"/>
        <v>0</v>
      </c>
      <c r="K16" s="9">
        <f t="shared" si="12"/>
        <v>0</v>
      </c>
      <c r="L16" s="9">
        <f t="shared" si="13"/>
        <v>0</v>
      </c>
      <c r="M16" s="9">
        <f t="shared" si="14"/>
        <v>0</v>
      </c>
      <c r="N16" s="9">
        <f t="shared" si="15"/>
        <v>0</v>
      </c>
      <c r="O16" s="10" t="s">
        <v>13</v>
      </c>
      <c r="P16" s="10" t="s">
        <v>15</v>
      </c>
      <c r="Q16" s="10" t="s">
        <v>16</v>
      </c>
    </row>
    <row r="17" spans="1:17" ht="15.75" thickBot="1" x14ac:dyDescent="0.3">
      <c r="A17" s="6">
        <v>7</v>
      </c>
      <c r="B17" s="8">
        <v>305</v>
      </c>
      <c r="C17" s="9">
        <v>4.8</v>
      </c>
      <c r="D17" s="9">
        <v>133</v>
      </c>
      <c r="E17" s="9">
        <v>8</v>
      </c>
      <c r="F17" s="9">
        <v>16</v>
      </c>
      <c r="G17" s="9">
        <v>2000</v>
      </c>
      <c r="H17" s="9">
        <v>770</v>
      </c>
      <c r="I17" s="9">
        <f t="shared" si="10"/>
        <v>0</v>
      </c>
      <c r="J17" s="9">
        <f t="shared" si="11"/>
        <v>1</v>
      </c>
      <c r="K17" s="9">
        <f t="shared" si="12"/>
        <v>0</v>
      </c>
      <c r="L17" s="9">
        <f t="shared" si="13"/>
        <v>0</v>
      </c>
      <c r="M17" s="9">
        <f t="shared" si="14"/>
        <v>0</v>
      </c>
      <c r="N17" s="9">
        <f t="shared" si="15"/>
        <v>0</v>
      </c>
      <c r="O17" s="10" t="s">
        <v>101</v>
      </c>
      <c r="P17" s="10" t="s">
        <v>17</v>
      </c>
      <c r="Q17" s="10" t="s">
        <v>18</v>
      </c>
    </row>
    <row r="18" spans="1:17" ht="15.75" thickBot="1" x14ac:dyDescent="0.3">
      <c r="A18" s="6">
        <v>8</v>
      </c>
      <c r="B18" s="8">
        <v>189</v>
      </c>
      <c r="C18" s="9">
        <v>4</v>
      </c>
      <c r="D18" s="9">
        <v>120</v>
      </c>
      <c r="E18" s="9">
        <v>5</v>
      </c>
      <c r="F18" s="9">
        <v>8</v>
      </c>
      <c r="G18" s="9">
        <v>1000</v>
      </c>
      <c r="H18" s="9">
        <v>430</v>
      </c>
      <c r="I18" s="9">
        <f t="shared" si="10"/>
        <v>0</v>
      </c>
      <c r="J18" s="9">
        <f t="shared" si="11"/>
        <v>1</v>
      </c>
      <c r="K18" s="9">
        <f t="shared" si="12"/>
        <v>0</v>
      </c>
      <c r="L18" s="9">
        <f t="shared" si="13"/>
        <v>0</v>
      </c>
      <c r="M18" s="9">
        <f t="shared" si="14"/>
        <v>0</v>
      </c>
      <c r="N18" s="9">
        <f t="shared" si="15"/>
        <v>0</v>
      </c>
      <c r="O18" s="10" t="s">
        <v>101</v>
      </c>
      <c r="P18" s="10" t="s">
        <v>19</v>
      </c>
      <c r="Q18" s="10" t="s">
        <v>20</v>
      </c>
    </row>
    <row r="19" spans="1:17" ht="15.75" thickBot="1" x14ac:dyDescent="0.3">
      <c r="A19" s="6">
        <v>9</v>
      </c>
      <c r="B19" s="8">
        <v>549</v>
      </c>
      <c r="C19" s="9">
        <v>5.7</v>
      </c>
      <c r="D19" s="9">
        <v>168</v>
      </c>
      <c r="E19" s="9">
        <v>13</v>
      </c>
      <c r="F19" s="9">
        <v>32</v>
      </c>
      <c r="G19" s="9">
        <v>3000</v>
      </c>
      <c r="H19" s="9">
        <v>528</v>
      </c>
      <c r="I19" s="9">
        <f t="shared" si="10"/>
        <v>0</v>
      </c>
      <c r="J19" s="9">
        <f t="shared" si="11"/>
        <v>1</v>
      </c>
      <c r="K19" s="9">
        <f t="shared" si="12"/>
        <v>0</v>
      </c>
      <c r="L19" s="9">
        <f t="shared" si="13"/>
        <v>0</v>
      </c>
      <c r="M19" s="9">
        <f t="shared" si="14"/>
        <v>0</v>
      </c>
      <c r="N19" s="9">
        <f t="shared" si="15"/>
        <v>0</v>
      </c>
      <c r="O19" s="10" t="s">
        <v>101</v>
      </c>
      <c r="P19" s="10" t="s">
        <v>21</v>
      </c>
      <c r="Q19" s="10" t="s">
        <v>22</v>
      </c>
    </row>
    <row r="20" spans="1:17" ht="15.75" thickBot="1" x14ac:dyDescent="0.3">
      <c r="A20" s="6">
        <v>10</v>
      </c>
      <c r="B20" s="8">
        <v>465</v>
      </c>
      <c r="C20" s="9">
        <v>5</v>
      </c>
      <c r="D20" s="9">
        <v>130</v>
      </c>
      <c r="E20" s="9">
        <v>13</v>
      </c>
      <c r="F20" s="9">
        <v>16</v>
      </c>
      <c r="G20" s="9">
        <v>2000</v>
      </c>
      <c r="H20" s="9">
        <v>370</v>
      </c>
      <c r="I20" s="9">
        <f t="shared" si="10"/>
        <v>0</v>
      </c>
      <c r="J20" s="9">
        <f t="shared" si="11"/>
        <v>1</v>
      </c>
      <c r="K20" s="9">
        <f t="shared" si="12"/>
        <v>0</v>
      </c>
      <c r="L20" s="9">
        <f t="shared" si="13"/>
        <v>0</v>
      </c>
      <c r="M20" s="9">
        <f t="shared" si="14"/>
        <v>0</v>
      </c>
      <c r="N20" s="9">
        <f t="shared" si="15"/>
        <v>0</v>
      </c>
      <c r="O20" s="10" t="s">
        <v>101</v>
      </c>
      <c r="P20" s="10" t="s">
        <v>23</v>
      </c>
      <c r="Q20" s="10" t="s">
        <v>18</v>
      </c>
    </row>
    <row r="21" spans="1:17" ht="15.75" thickBot="1" x14ac:dyDescent="0.3">
      <c r="A21" s="6">
        <v>11</v>
      </c>
      <c r="B21" s="8">
        <v>309</v>
      </c>
      <c r="C21" s="9">
        <v>4.2699999999999996</v>
      </c>
      <c r="D21" s="9">
        <v>107</v>
      </c>
      <c r="E21" s="9">
        <v>8</v>
      </c>
      <c r="F21" s="9">
        <v>8</v>
      </c>
      <c r="G21" s="9">
        <v>1500</v>
      </c>
      <c r="H21" s="9">
        <v>475</v>
      </c>
      <c r="I21" s="9">
        <f t="shared" si="10"/>
        <v>0</v>
      </c>
      <c r="J21" s="9">
        <f t="shared" si="11"/>
        <v>1</v>
      </c>
      <c r="K21" s="9">
        <f t="shared" si="12"/>
        <v>0</v>
      </c>
      <c r="L21" s="9">
        <f t="shared" si="13"/>
        <v>0</v>
      </c>
      <c r="M21" s="9">
        <f t="shared" si="14"/>
        <v>0</v>
      </c>
      <c r="N21" s="9">
        <f t="shared" si="15"/>
        <v>0</v>
      </c>
      <c r="O21" s="10" t="s">
        <v>101</v>
      </c>
      <c r="P21" s="10" t="s">
        <v>24</v>
      </c>
      <c r="Q21" s="10" t="s">
        <v>20</v>
      </c>
    </row>
    <row r="22" spans="1:17" ht="15.75" thickBot="1" x14ac:dyDescent="0.3">
      <c r="A22" s="6">
        <v>12</v>
      </c>
      <c r="B22" s="8">
        <v>699</v>
      </c>
      <c r="C22" s="9">
        <v>5.0999999999999996</v>
      </c>
      <c r="D22" s="9">
        <v>145</v>
      </c>
      <c r="E22" s="9">
        <v>16</v>
      </c>
      <c r="F22" s="9">
        <v>16</v>
      </c>
      <c r="G22" s="9">
        <v>2000</v>
      </c>
      <c r="H22" s="9">
        <v>390</v>
      </c>
      <c r="I22" s="9">
        <f t="shared" si="10"/>
        <v>0</v>
      </c>
      <c r="J22" s="9">
        <f t="shared" si="11"/>
        <v>1</v>
      </c>
      <c r="K22" s="9">
        <f t="shared" si="12"/>
        <v>0</v>
      </c>
      <c r="L22" s="9">
        <f t="shared" si="13"/>
        <v>0</v>
      </c>
      <c r="M22" s="9">
        <f t="shared" si="14"/>
        <v>0</v>
      </c>
      <c r="N22" s="9">
        <f t="shared" si="15"/>
        <v>0</v>
      </c>
      <c r="O22" s="10" t="s">
        <v>101</v>
      </c>
      <c r="P22" s="10" t="s">
        <v>25</v>
      </c>
      <c r="Q22" s="10" t="s">
        <v>18</v>
      </c>
    </row>
    <row r="23" spans="1:17" ht="15.75" thickBot="1" x14ac:dyDescent="0.3">
      <c r="A23" s="6">
        <v>13</v>
      </c>
      <c r="B23" s="8">
        <v>95</v>
      </c>
      <c r="C23" s="9">
        <v>4</v>
      </c>
      <c r="D23" s="9">
        <v>124</v>
      </c>
      <c r="E23" s="9">
        <v>5</v>
      </c>
      <c r="F23" s="9">
        <v>8</v>
      </c>
      <c r="G23" s="9">
        <v>512</v>
      </c>
      <c r="H23" s="9">
        <v>360</v>
      </c>
      <c r="I23" s="9">
        <f t="shared" si="10"/>
        <v>0</v>
      </c>
      <c r="J23" s="9">
        <f t="shared" si="11"/>
        <v>0</v>
      </c>
      <c r="K23" s="9">
        <f t="shared" si="12"/>
        <v>1</v>
      </c>
      <c r="L23" s="9">
        <f t="shared" si="13"/>
        <v>0</v>
      </c>
      <c r="M23" s="9">
        <f t="shared" si="14"/>
        <v>0</v>
      </c>
      <c r="N23" s="9">
        <f t="shared" si="15"/>
        <v>0</v>
      </c>
      <c r="O23" s="10" t="s">
        <v>102</v>
      </c>
      <c r="P23" s="10" t="s">
        <v>26</v>
      </c>
      <c r="Q23" s="10" t="s">
        <v>20</v>
      </c>
    </row>
    <row r="24" spans="1:17" ht="15.75" thickBot="1" x14ac:dyDescent="0.3">
      <c r="A24" s="6">
        <v>14</v>
      </c>
      <c r="B24" s="8">
        <v>150</v>
      </c>
      <c r="C24" s="9">
        <v>4</v>
      </c>
      <c r="D24" s="9">
        <v>124</v>
      </c>
      <c r="E24" s="9">
        <v>5</v>
      </c>
      <c r="F24" s="9">
        <v>8</v>
      </c>
      <c r="G24" s="9">
        <v>1000</v>
      </c>
      <c r="H24" s="9">
        <v>336</v>
      </c>
      <c r="I24" s="9">
        <f t="shared" si="10"/>
        <v>0</v>
      </c>
      <c r="J24" s="9">
        <f t="shared" si="11"/>
        <v>0</v>
      </c>
      <c r="K24" s="9">
        <f t="shared" si="12"/>
        <v>1</v>
      </c>
      <c r="L24" s="9">
        <f t="shared" si="13"/>
        <v>0</v>
      </c>
      <c r="M24" s="9">
        <f t="shared" si="14"/>
        <v>0</v>
      </c>
      <c r="N24" s="9">
        <f t="shared" si="15"/>
        <v>0</v>
      </c>
      <c r="O24" s="10" t="s">
        <v>102</v>
      </c>
      <c r="P24" s="10" t="s">
        <v>28</v>
      </c>
      <c r="Q24" s="10" t="s">
        <v>20</v>
      </c>
    </row>
    <row r="25" spans="1:17" ht="15.75" thickBot="1" x14ac:dyDescent="0.3">
      <c r="A25" s="6">
        <v>15</v>
      </c>
      <c r="B25" s="8">
        <v>267</v>
      </c>
      <c r="C25" s="9">
        <v>4.7</v>
      </c>
      <c r="D25" s="9">
        <v>159</v>
      </c>
      <c r="E25" s="9">
        <v>5</v>
      </c>
      <c r="F25" s="9">
        <v>8</v>
      </c>
      <c r="G25" s="9">
        <v>512</v>
      </c>
      <c r="H25" s="9">
        <v>552</v>
      </c>
      <c r="I25" s="9">
        <f t="shared" si="10"/>
        <v>0</v>
      </c>
      <c r="J25" s="9">
        <f t="shared" si="11"/>
        <v>0</v>
      </c>
      <c r="K25" s="9">
        <f t="shared" si="12"/>
        <v>1</v>
      </c>
      <c r="L25" s="9">
        <f t="shared" si="13"/>
        <v>0</v>
      </c>
      <c r="M25" s="9">
        <f t="shared" si="14"/>
        <v>0</v>
      </c>
      <c r="N25" s="9">
        <f t="shared" si="15"/>
        <v>0</v>
      </c>
      <c r="O25" s="10" t="s">
        <v>102</v>
      </c>
      <c r="P25" s="10" t="s">
        <v>29</v>
      </c>
      <c r="Q25" s="10" t="s">
        <v>20</v>
      </c>
    </row>
    <row r="26" spans="1:17" ht="15.75" thickBot="1" x14ac:dyDescent="0.3">
      <c r="A26" s="6">
        <v>16</v>
      </c>
      <c r="B26" s="8">
        <v>276</v>
      </c>
      <c r="C26" s="9">
        <v>4.3</v>
      </c>
      <c r="D26" s="9">
        <v>128</v>
      </c>
      <c r="E26" s="9">
        <v>6.1</v>
      </c>
      <c r="F26" s="9">
        <v>8</v>
      </c>
      <c r="G26" s="9">
        <v>512</v>
      </c>
      <c r="H26" s="9">
        <v>520</v>
      </c>
      <c r="I26" s="9">
        <f t="shared" si="10"/>
        <v>0</v>
      </c>
      <c r="J26" s="9">
        <f t="shared" si="11"/>
        <v>0</v>
      </c>
      <c r="K26" s="9">
        <f t="shared" si="12"/>
        <v>1</v>
      </c>
      <c r="L26" s="9">
        <f t="shared" si="13"/>
        <v>0</v>
      </c>
      <c r="M26" s="9">
        <f t="shared" si="14"/>
        <v>0</v>
      </c>
      <c r="N26" s="9">
        <f t="shared" si="15"/>
        <v>0</v>
      </c>
      <c r="O26" s="10" t="s">
        <v>102</v>
      </c>
      <c r="P26" s="10" t="s">
        <v>30</v>
      </c>
      <c r="Q26" s="10" t="s">
        <v>20</v>
      </c>
    </row>
    <row r="27" spans="1:17" ht="15.75" thickBot="1" x14ac:dyDescent="0.3">
      <c r="A27" s="6">
        <v>17</v>
      </c>
      <c r="B27" s="8">
        <v>181</v>
      </c>
      <c r="C27" s="9">
        <v>3.7</v>
      </c>
      <c r="D27" s="9">
        <v>142</v>
      </c>
      <c r="E27" s="9">
        <v>8</v>
      </c>
      <c r="F27" s="9">
        <v>16</v>
      </c>
      <c r="G27" s="9">
        <v>512</v>
      </c>
      <c r="H27" s="9">
        <v>335</v>
      </c>
      <c r="I27" s="9">
        <f t="shared" si="10"/>
        <v>0</v>
      </c>
      <c r="J27" s="9">
        <f t="shared" si="11"/>
        <v>0</v>
      </c>
      <c r="K27" s="9">
        <f t="shared" si="12"/>
        <v>1</v>
      </c>
      <c r="L27" s="9">
        <f t="shared" si="13"/>
        <v>0</v>
      </c>
      <c r="M27" s="9">
        <f t="shared" si="14"/>
        <v>0</v>
      </c>
      <c r="N27" s="9">
        <f t="shared" si="15"/>
        <v>0</v>
      </c>
      <c r="O27" s="10" t="s">
        <v>102</v>
      </c>
      <c r="P27" s="10" t="s">
        <v>31</v>
      </c>
      <c r="Q27" s="10" t="s">
        <v>32</v>
      </c>
    </row>
    <row r="28" spans="1:17" ht="15.75" thickBot="1" x14ac:dyDescent="0.3">
      <c r="A28" s="6">
        <v>18</v>
      </c>
      <c r="B28" s="8">
        <v>629</v>
      </c>
      <c r="C28" s="9">
        <v>4.5</v>
      </c>
      <c r="D28" s="9">
        <v>158</v>
      </c>
      <c r="E28" s="9">
        <v>41</v>
      </c>
      <c r="F28" s="9">
        <v>32</v>
      </c>
      <c r="G28" s="9">
        <v>2000</v>
      </c>
      <c r="H28" s="9">
        <v>384</v>
      </c>
      <c r="I28" s="9">
        <f t="shared" si="10"/>
        <v>0</v>
      </c>
      <c r="J28" s="9">
        <f t="shared" si="11"/>
        <v>0</v>
      </c>
      <c r="K28" s="9">
        <f t="shared" si="12"/>
        <v>1</v>
      </c>
      <c r="L28" s="9">
        <f t="shared" si="13"/>
        <v>0</v>
      </c>
      <c r="M28" s="9">
        <f t="shared" si="14"/>
        <v>0</v>
      </c>
      <c r="N28" s="9">
        <f t="shared" si="15"/>
        <v>0</v>
      </c>
      <c r="O28" s="10" t="s">
        <v>102</v>
      </c>
      <c r="P28" s="10" t="s">
        <v>33</v>
      </c>
      <c r="Q28" s="10" t="s">
        <v>20</v>
      </c>
    </row>
    <row r="29" spans="1:17" ht="15.75" thickBot="1" x14ac:dyDescent="0.3">
      <c r="A29" s="6">
        <v>19</v>
      </c>
      <c r="B29" s="8">
        <v>49</v>
      </c>
      <c r="C29" s="9">
        <v>2.4</v>
      </c>
      <c r="D29" s="9">
        <v>91</v>
      </c>
      <c r="E29" s="9">
        <v>1.3</v>
      </c>
      <c r="F29" s="9">
        <v>64</v>
      </c>
      <c r="G29" s="9">
        <v>128</v>
      </c>
      <c r="H29" s="9">
        <v>680</v>
      </c>
      <c r="I29" s="9">
        <f t="shared" si="10"/>
        <v>0</v>
      </c>
      <c r="J29" s="9">
        <f t="shared" si="11"/>
        <v>0</v>
      </c>
      <c r="K29" s="9">
        <f t="shared" si="12"/>
        <v>1</v>
      </c>
      <c r="L29" s="9">
        <f t="shared" si="13"/>
        <v>0</v>
      </c>
      <c r="M29" s="9">
        <f t="shared" si="14"/>
        <v>0</v>
      </c>
      <c r="N29" s="9">
        <f t="shared" si="15"/>
        <v>0</v>
      </c>
      <c r="O29" s="10" t="s">
        <v>102</v>
      </c>
      <c r="P29" s="10" t="s">
        <v>34</v>
      </c>
      <c r="Q29" s="10" t="s">
        <v>35</v>
      </c>
    </row>
    <row r="30" spans="1:17" ht="15.75" thickBot="1" x14ac:dyDescent="0.3">
      <c r="A30" s="6">
        <v>20</v>
      </c>
      <c r="B30" s="8">
        <v>95</v>
      </c>
      <c r="C30" s="9">
        <v>3</v>
      </c>
      <c r="D30" s="9">
        <v>98.2</v>
      </c>
      <c r="E30" s="9">
        <v>3.15</v>
      </c>
      <c r="F30" s="9">
        <v>0.128</v>
      </c>
      <c r="G30" s="9">
        <v>64</v>
      </c>
      <c r="H30" s="9">
        <v>1152</v>
      </c>
      <c r="I30" s="9">
        <f t="shared" si="10"/>
        <v>0</v>
      </c>
      <c r="J30" s="9">
        <f t="shared" si="11"/>
        <v>0</v>
      </c>
      <c r="K30" s="9">
        <f t="shared" si="12"/>
        <v>1</v>
      </c>
      <c r="L30" s="9">
        <f t="shared" si="13"/>
        <v>0</v>
      </c>
      <c r="M30" s="9">
        <f t="shared" si="14"/>
        <v>0</v>
      </c>
      <c r="N30" s="9">
        <f t="shared" si="15"/>
        <v>0</v>
      </c>
      <c r="O30" s="10" t="s">
        <v>102</v>
      </c>
      <c r="P30" s="10" t="s">
        <v>36</v>
      </c>
      <c r="Q30" s="10" t="s">
        <v>37</v>
      </c>
    </row>
    <row r="31" spans="1:17" ht="15.75" thickBot="1" x14ac:dyDescent="0.3">
      <c r="A31" s="6">
        <v>21</v>
      </c>
      <c r="B31" s="8">
        <v>175</v>
      </c>
      <c r="C31" s="9">
        <v>4</v>
      </c>
      <c r="D31" s="9">
        <v>124</v>
      </c>
      <c r="E31" s="9">
        <v>5</v>
      </c>
      <c r="F31" s="9">
        <v>4</v>
      </c>
      <c r="G31" s="9">
        <v>512</v>
      </c>
      <c r="H31" s="9">
        <v>618</v>
      </c>
      <c r="I31" s="9">
        <f t="shared" si="10"/>
        <v>0</v>
      </c>
      <c r="J31" s="9">
        <f t="shared" si="11"/>
        <v>0</v>
      </c>
      <c r="K31" s="9">
        <f t="shared" si="12"/>
        <v>0</v>
      </c>
      <c r="L31" s="9">
        <f t="shared" si="13"/>
        <v>1</v>
      </c>
      <c r="M31" s="9">
        <f t="shared" si="14"/>
        <v>0</v>
      </c>
      <c r="N31" s="9">
        <f t="shared" si="15"/>
        <v>0</v>
      </c>
      <c r="O31" s="10" t="s">
        <v>103</v>
      </c>
      <c r="P31" s="10" t="s">
        <v>38</v>
      </c>
      <c r="Q31" s="10" t="s">
        <v>39</v>
      </c>
    </row>
    <row r="32" spans="1:17" ht="15.75" thickBot="1" x14ac:dyDescent="0.3">
      <c r="A32" s="6">
        <v>22</v>
      </c>
      <c r="B32" s="8">
        <v>435</v>
      </c>
      <c r="C32" s="9">
        <v>6.4</v>
      </c>
      <c r="D32" s="9">
        <v>212</v>
      </c>
      <c r="E32" s="9">
        <v>8</v>
      </c>
      <c r="F32" s="9">
        <v>16</v>
      </c>
      <c r="G32" s="9">
        <v>2000</v>
      </c>
      <c r="H32" s="9">
        <v>820</v>
      </c>
      <c r="I32" s="9">
        <f t="shared" si="10"/>
        <v>0</v>
      </c>
      <c r="J32" s="9">
        <f t="shared" si="11"/>
        <v>0</v>
      </c>
      <c r="K32" s="9">
        <f t="shared" si="12"/>
        <v>0</v>
      </c>
      <c r="L32" s="9">
        <f t="shared" si="13"/>
        <v>1</v>
      </c>
      <c r="M32" s="9">
        <f t="shared" si="14"/>
        <v>0</v>
      </c>
      <c r="N32" s="9">
        <f t="shared" si="15"/>
        <v>0</v>
      </c>
      <c r="O32" s="10" t="s">
        <v>103</v>
      </c>
      <c r="P32" s="10" t="s">
        <v>41</v>
      </c>
      <c r="Q32" s="10" t="s">
        <v>39</v>
      </c>
    </row>
    <row r="33" spans="1:17" ht="15.75" thickBot="1" x14ac:dyDescent="0.3">
      <c r="A33" s="6">
        <v>23</v>
      </c>
      <c r="B33" s="8">
        <v>499</v>
      </c>
      <c r="C33" s="9">
        <v>4.3</v>
      </c>
      <c r="D33" s="9">
        <v>137</v>
      </c>
      <c r="E33" s="9">
        <v>20.7</v>
      </c>
      <c r="F33" s="9">
        <v>16</v>
      </c>
      <c r="G33" s="9">
        <v>2000</v>
      </c>
      <c r="H33" s="9">
        <v>670</v>
      </c>
      <c r="I33" s="9">
        <f t="shared" si="10"/>
        <v>0</v>
      </c>
      <c r="J33" s="9">
        <f t="shared" si="11"/>
        <v>0</v>
      </c>
      <c r="K33" s="9">
        <f t="shared" si="12"/>
        <v>0</v>
      </c>
      <c r="L33" s="9">
        <f t="shared" si="13"/>
        <v>1</v>
      </c>
      <c r="M33" s="9">
        <f t="shared" si="14"/>
        <v>0</v>
      </c>
      <c r="N33" s="9">
        <f t="shared" si="15"/>
        <v>0</v>
      </c>
      <c r="O33" s="10" t="s">
        <v>103</v>
      </c>
      <c r="P33" s="10" t="s">
        <v>42</v>
      </c>
      <c r="Q33" s="10" t="s">
        <v>18</v>
      </c>
    </row>
    <row r="34" spans="1:17" ht="15.75" thickBot="1" x14ac:dyDescent="0.3">
      <c r="A34" s="6">
        <v>24</v>
      </c>
      <c r="B34" s="8">
        <v>100</v>
      </c>
      <c r="C34" s="9">
        <v>3.5</v>
      </c>
      <c r="D34" s="9">
        <v>115.7</v>
      </c>
      <c r="E34" s="9">
        <v>3.2</v>
      </c>
      <c r="F34" s="9">
        <v>4</v>
      </c>
      <c r="G34" s="9">
        <v>512</v>
      </c>
      <c r="H34" s="9">
        <v>530</v>
      </c>
      <c r="I34" s="9">
        <f t="shared" si="10"/>
        <v>0</v>
      </c>
      <c r="J34" s="9">
        <f t="shared" si="11"/>
        <v>0</v>
      </c>
      <c r="K34" s="9">
        <f t="shared" si="12"/>
        <v>0</v>
      </c>
      <c r="L34" s="9">
        <f t="shared" si="13"/>
        <v>1</v>
      </c>
      <c r="M34" s="9">
        <f t="shared" si="14"/>
        <v>0</v>
      </c>
      <c r="N34" s="9">
        <f t="shared" si="15"/>
        <v>0</v>
      </c>
      <c r="O34" s="10" t="s">
        <v>103</v>
      </c>
      <c r="P34" s="10" t="s">
        <v>43</v>
      </c>
      <c r="Q34" s="10" t="s">
        <v>39</v>
      </c>
    </row>
    <row r="35" spans="1:17" ht="15.75" thickBot="1" x14ac:dyDescent="0.3">
      <c r="A35" s="6">
        <v>25</v>
      </c>
      <c r="B35" s="8">
        <v>159</v>
      </c>
      <c r="C35" s="9">
        <v>4</v>
      </c>
      <c r="D35" s="9">
        <v>115</v>
      </c>
      <c r="E35" s="9">
        <v>5</v>
      </c>
      <c r="F35" s="9">
        <v>4</v>
      </c>
      <c r="G35" s="9">
        <v>1000</v>
      </c>
      <c r="H35" s="9">
        <v>552</v>
      </c>
      <c r="I35" s="9">
        <f t="shared" si="10"/>
        <v>0</v>
      </c>
      <c r="J35" s="9">
        <f t="shared" si="11"/>
        <v>0</v>
      </c>
      <c r="K35" s="9">
        <f t="shared" si="12"/>
        <v>0</v>
      </c>
      <c r="L35" s="9">
        <f t="shared" si="13"/>
        <v>1</v>
      </c>
      <c r="M35" s="9">
        <f t="shared" si="14"/>
        <v>0</v>
      </c>
      <c r="N35" s="9">
        <f t="shared" si="15"/>
        <v>0</v>
      </c>
      <c r="O35" s="10" t="s">
        <v>103</v>
      </c>
      <c r="P35" s="10" t="s">
        <v>44</v>
      </c>
      <c r="Q35" s="10" t="s">
        <v>20</v>
      </c>
    </row>
    <row r="36" spans="1:17" ht="15.75" thickBot="1" x14ac:dyDescent="0.3">
      <c r="A36" s="6">
        <v>26</v>
      </c>
      <c r="B36" s="8">
        <v>259</v>
      </c>
      <c r="C36" s="9">
        <v>4.3</v>
      </c>
      <c r="D36" s="9">
        <v>120</v>
      </c>
      <c r="E36" s="9">
        <v>13</v>
      </c>
      <c r="F36" s="9">
        <v>8</v>
      </c>
      <c r="G36" s="9">
        <v>1000</v>
      </c>
      <c r="H36" s="9">
        <v>400</v>
      </c>
      <c r="I36" s="9">
        <f t="shared" si="10"/>
        <v>0</v>
      </c>
      <c r="J36" s="9">
        <f t="shared" si="11"/>
        <v>0</v>
      </c>
      <c r="K36" s="9">
        <f t="shared" si="12"/>
        <v>0</v>
      </c>
      <c r="L36" s="9">
        <f t="shared" si="13"/>
        <v>1</v>
      </c>
      <c r="M36" s="9">
        <f t="shared" si="14"/>
        <v>0</v>
      </c>
      <c r="N36" s="9">
        <f t="shared" si="15"/>
        <v>0</v>
      </c>
      <c r="O36" s="10" t="s">
        <v>103</v>
      </c>
      <c r="P36" s="10" t="s">
        <v>45</v>
      </c>
      <c r="Q36" s="10" t="s">
        <v>20</v>
      </c>
    </row>
    <row r="37" spans="1:17" ht="15.75" thickBot="1" x14ac:dyDescent="0.3">
      <c r="A37" s="6">
        <v>27</v>
      </c>
      <c r="B37" s="11">
        <v>429</v>
      </c>
      <c r="C37" s="9">
        <v>4.7</v>
      </c>
      <c r="D37" s="9">
        <v>143</v>
      </c>
      <c r="E37" s="12">
        <v>13</v>
      </c>
      <c r="F37" s="12">
        <v>32</v>
      </c>
      <c r="G37" s="12">
        <v>2000</v>
      </c>
      <c r="H37" s="12">
        <v>479</v>
      </c>
      <c r="I37" s="9">
        <f t="shared" si="10"/>
        <v>0</v>
      </c>
      <c r="J37" s="9">
        <f t="shared" si="11"/>
        <v>0</v>
      </c>
      <c r="K37" s="9">
        <f t="shared" si="12"/>
        <v>0</v>
      </c>
      <c r="L37" s="9">
        <f t="shared" si="13"/>
        <v>0</v>
      </c>
      <c r="M37" s="9">
        <f t="shared" si="14"/>
        <v>1</v>
      </c>
      <c r="N37" s="9">
        <f t="shared" si="15"/>
        <v>0</v>
      </c>
      <c r="O37" s="10" t="s">
        <v>48</v>
      </c>
      <c r="P37" s="13" t="s">
        <v>46</v>
      </c>
      <c r="Q37" s="13" t="s">
        <v>47</v>
      </c>
    </row>
    <row r="38" spans="1:17" ht="15.75" thickBot="1" x14ac:dyDescent="0.3">
      <c r="A38" s="6">
        <v>28</v>
      </c>
      <c r="B38" s="11">
        <v>345</v>
      </c>
      <c r="C38" s="9">
        <v>4.3</v>
      </c>
      <c r="D38" s="9">
        <v>128</v>
      </c>
      <c r="E38" s="12">
        <v>4</v>
      </c>
      <c r="F38" s="12">
        <v>16</v>
      </c>
      <c r="G38" s="12">
        <v>1000</v>
      </c>
      <c r="H38" s="12">
        <v>692</v>
      </c>
      <c r="I38" s="9">
        <f t="shared" si="10"/>
        <v>0</v>
      </c>
      <c r="J38" s="9">
        <f t="shared" si="11"/>
        <v>0</v>
      </c>
      <c r="K38" s="9">
        <f t="shared" si="12"/>
        <v>0</v>
      </c>
      <c r="L38" s="9">
        <f t="shared" si="13"/>
        <v>0</v>
      </c>
      <c r="M38" s="9">
        <f t="shared" si="14"/>
        <v>1</v>
      </c>
      <c r="N38" s="9">
        <f t="shared" si="15"/>
        <v>0</v>
      </c>
      <c r="O38" s="10" t="s">
        <v>48</v>
      </c>
      <c r="P38" s="13" t="s">
        <v>49</v>
      </c>
      <c r="Q38" s="13" t="s">
        <v>47</v>
      </c>
    </row>
    <row r="39" spans="1:17" ht="15.75" thickBot="1" x14ac:dyDescent="0.3">
      <c r="A39" s="6">
        <v>29</v>
      </c>
      <c r="B39" s="11">
        <v>215</v>
      </c>
      <c r="C39" s="9">
        <v>4.3</v>
      </c>
      <c r="D39" s="9">
        <v>132</v>
      </c>
      <c r="E39" s="12">
        <v>8</v>
      </c>
      <c r="F39" s="12">
        <v>64</v>
      </c>
      <c r="G39" s="12">
        <v>1000</v>
      </c>
      <c r="H39" s="12">
        <v>435</v>
      </c>
      <c r="I39" s="9">
        <f t="shared" si="10"/>
        <v>0</v>
      </c>
      <c r="J39" s="9">
        <f t="shared" si="11"/>
        <v>0</v>
      </c>
      <c r="K39" s="9">
        <f t="shared" si="12"/>
        <v>0</v>
      </c>
      <c r="L39" s="9">
        <f t="shared" si="13"/>
        <v>0</v>
      </c>
      <c r="M39" s="9">
        <f t="shared" si="14"/>
        <v>1</v>
      </c>
      <c r="N39" s="9">
        <f t="shared" si="15"/>
        <v>0</v>
      </c>
      <c r="O39" s="10" t="s">
        <v>48</v>
      </c>
      <c r="P39" s="13" t="s">
        <v>50</v>
      </c>
      <c r="Q39" s="13" t="s">
        <v>47</v>
      </c>
    </row>
    <row r="40" spans="1:17" ht="15.75" thickBot="1" x14ac:dyDescent="0.3">
      <c r="A40" s="6">
        <v>30</v>
      </c>
      <c r="B40" s="11">
        <v>589</v>
      </c>
      <c r="C40" s="9">
        <v>5.9</v>
      </c>
      <c r="D40" s="9">
        <v>127</v>
      </c>
      <c r="E40" s="12">
        <v>4</v>
      </c>
      <c r="F40" s="12">
        <v>64</v>
      </c>
      <c r="G40" s="12">
        <v>2000</v>
      </c>
      <c r="H40" s="12">
        <v>585</v>
      </c>
      <c r="I40" s="9">
        <f t="shared" si="10"/>
        <v>0</v>
      </c>
      <c r="J40" s="9">
        <f t="shared" si="11"/>
        <v>0</v>
      </c>
      <c r="K40" s="9">
        <f t="shared" si="12"/>
        <v>0</v>
      </c>
      <c r="L40" s="9">
        <f t="shared" si="13"/>
        <v>0</v>
      </c>
      <c r="M40" s="9">
        <f t="shared" si="14"/>
        <v>1</v>
      </c>
      <c r="N40" s="9">
        <f t="shared" si="15"/>
        <v>0</v>
      </c>
      <c r="O40" s="10" t="s">
        <v>48</v>
      </c>
      <c r="P40" s="13" t="s">
        <v>51</v>
      </c>
      <c r="Q40" s="13" t="s">
        <v>47</v>
      </c>
    </row>
    <row r="41" spans="1:17" ht="15.75" thickBot="1" x14ac:dyDescent="0.3">
      <c r="A41" s="6">
        <v>31</v>
      </c>
      <c r="B41" s="11">
        <v>399</v>
      </c>
      <c r="C41" s="9">
        <v>5</v>
      </c>
      <c r="D41" s="9">
        <v>138</v>
      </c>
      <c r="E41" s="12">
        <v>8</v>
      </c>
      <c r="F41" s="12">
        <v>16</v>
      </c>
      <c r="G41" s="12">
        <v>2000</v>
      </c>
      <c r="H41" s="12">
        <v>660</v>
      </c>
      <c r="I41" s="9">
        <f t="shared" si="10"/>
        <v>0</v>
      </c>
      <c r="J41" s="9">
        <f t="shared" si="11"/>
        <v>0</v>
      </c>
      <c r="K41" s="9">
        <f t="shared" si="12"/>
        <v>0</v>
      </c>
      <c r="L41" s="9">
        <f t="shared" si="13"/>
        <v>0</v>
      </c>
      <c r="M41" s="9">
        <f t="shared" si="14"/>
        <v>1</v>
      </c>
      <c r="N41" s="9">
        <f t="shared" si="15"/>
        <v>0</v>
      </c>
      <c r="O41" s="10" t="s">
        <v>48</v>
      </c>
      <c r="P41" s="13" t="s">
        <v>52</v>
      </c>
      <c r="Q41" s="13" t="s">
        <v>47</v>
      </c>
    </row>
    <row r="42" spans="1:17" ht="15.75" thickBot="1" x14ac:dyDescent="0.3">
      <c r="A42" s="6">
        <v>32</v>
      </c>
      <c r="B42" s="11">
        <v>379</v>
      </c>
      <c r="C42" s="9">
        <v>4.95</v>
      </c>
      <c r="D42" s="9">
        <v>130</v>
      </c>
      <c r="E42" s="12">
        <v>8</v>
      </c>
      <c r="F42" s="12">
        <v>16</v>
      </c>
      <c r="G42" s="12">
        <v>2000</v>
      </c>
      <c r="H42" s="12">
        <v>300</v>
      </c>
      <c r="I42" s="9">
        <f t="shared" si="10"/>
        <v>0</v>
      </c>
      <c r="J42" s="9">
        <f t="shared" si="11"/>
        <v>0</v>
      </c>
      <c r="K42" s="9">
        <f t="shared" si="12"/>
        <v>0</v>
      </c>
      <c r="L42" s="9">
        <f t="shared" si="13"/>
        <v>0</v>
      </c>
      <c r="M42" s="9">
        <f t="shared" si="14"/>
        <v>0</v>
      </c>
      <c r="N42" s="9">
        <f t="shared" si="15"/>
        <v>1</v>
      </c>
      <c r="O42" s="10" t="s">
        <v>54</v>
      </c>
      <c r="P42" s="13" t="s">
        <v>53</v>
      </c>
      <c r="Q42" s="13" t="s">
        <v>47</v>
      </c>
    </row>
    <row r="43" spans="1:17" ht="15.75" thickBot="1" x14ac:dyDescent="0.3">
      <c r="A43" s="6">
        <v>33</v>
      </c>
      <c r="B43" s="11">
        <v>499</v>
      </c>
      <c r="C43" s="9">
        <v>5.2</v>
      </c>
      <c r="D43" s="9">
        <v>140</v>
      </c>
      <c r="E43" s="12">
        <v>13</v>
      </c>
      <c r="F43" s="12">
        <v>32</v>
      </c>
      <c r="G43" s="12">
        <v>2000</v>
      </c>
      <c r="H43" s="12">
        <v>740</v>
      </c>
      <c r="I43" s="9">
        <f t="shared" si="10"/>
        <v>0</v>
      </c>
      <c r="J43" s="9">
        <f t="shared" si="11"/>
        <v>0</v>
      </c>
      <c r="K43" s="9">
        <f t="shared" si="12"/>
        <v>0</v>
      </c>
      <c r="L43" s="9">
        <f t="shared" si="13"/>
        <v>0</v>
      </c>
      <c r="M43" s="9">
        <f t="shared" si="14"/>
        <v>0</v>
      </c>
      <c r="N43" s="9">
        <f t="shared" si="15"/>
        <v>1</v>
      </c>
      <c r="O43" s="10" t="s">
        <v>54</v>
      </c>
      <c r="P43" s="13" t="s">
        <v>55</v>
      </c>
      <c r="Q43" s="13" t="s">
        <v>47</v>
      </c>
    </row>
    <row r="44" spans="1:17" ht="15.75" thickBot="1" x14ac:dyDescent="0.3">
      <c r="A44" s="6">
        <v>34</v>
      </c>
      <c r="B44" s="11">
        <v>169</v>
      </c>
      <c r="C44" s="9">
        <v>4.3</v>
      </c>
      <c r="D44" s="9">
        <v>118</v>
      </c>
      <c r="E44" s="12">
        <v>8</v>
      </c>
      <c r="F44" s="12">
        <v>32</v>
      </c>
      <c r="G44" s="12">
        <v>768</v>
      </c>
      <c r="H44" s="12">
        <v>430</v>
      </c>
      <c r="I44" s="9">
        <f t="shared" si="10"/>
        <v>0</v>
      </c>
      <c r="J44" s="9">
        <f t="shared" si="11"/>
        <v>0</v>
      </c>
      <c r="K44" s="9">
        <f t="shared" si="12"/>
        <v>0</v>
      </c>
      <c r="L44" s="9">
        <f t="shared" si="13"/>
        <v>0</v>
      </c>
      <c r="M44" s="9">
        <f t="shared" si="14"/>
        <v>0</v>
      </c>
      <c r="N44" s="9">
        <f t="shared" si="15"/>
        <v>1</v>
      </c>
      <c r="O44" s="10" t="s">
        <v>54</v>
      </c>
      <c r="P44" s="13" t="s">
        <v>56</v>
      </c>
      <c r="Q44" s="13" t="s">
        <v>57</v>
      </c>
    </row>
    <row r="45" spans="1:17" ht="15.75" thickBot="1" x14ac:dyDescent="0.3">
      <c r="A45" s="6">
        <v>35</v>
      </c>
      <c r="B45" s="11">
        <v>129</v>
      </c>
      <c r="C45" s="9">
        <v>4</v>
      </c>
      <c r="D45" s="9">
        <v>103.3</v>
      </c>
      <c r="E45" s="12">
        <v>5</v>
      </c>
      <c r="F45" s="12">
        <v>32</v>
      </c>
      <c r="G45" s="12">
        <v>512</v>
      </c>
      <c r="H45" s="12">
        <v>550</v>
      </c>
      <c r="I45" s="9">
        <f t="shared" si="10"/>
        <v>0</v>
      </c>
      <c r="J45" s="9">
        <f t="shared" si="11"/>
        <v>0</v>
      </c>
      <c r="K45" s="9">
        <f t="shared" si="12"/>
        <v>0</v>
      </c>
      <c r="L45" s="9">
        <f t="shared" si="13"/>
        <v>0</v>
      </c>
      <c r="M45" s="9">
        <f t="shared" si="14"/>
        <v>0</v>
      </c>
      <c r="N45" s="9">
        <f t="shared" si="15"/>
        <v>1</v>
      </c>
      <c r="O45" s="10" t="s">
        <v>54</v>
      </c>
      <c r="P45" s="13" t="s">
        <v>58</v>
      </c>
      <c r="Q45" s="13" t="s">
        <v>57</v>
      </c>
    </row>
    <row r="46" spans="1:17" ht="15.75" thickBot="1" x14ac:dyDescent="0.3">
      <c r="A46" s="6">
        <v>36</v>
      </c>
      <c r="B46" s="11">
        <v>235</v>
      </c>
      <c r="C46" s="9">
        <v>4.7</v>
      </c>
      <c r="D46" s="9">
        <v>120</v>
      </c>
      <c r="E46" s="12">
        <v>8</v>
      </c>
      <c r="F46" s="12">
        <v>32</v>
      </c>
      <c r="G46" s="12">
        <v>1000</v>
      </c>
      <c r="H46" s="12">
        <v>480</v>
      </c>
      <c r="I46" s="9">
        <f t="shared" si="10"/>
        <v>0</v>
      </c>
      <c r="J46" s="9">
        <f t="shared" si="11"/>
        <v>0</v>
      </c>
      <c r="K46" s="9">
        <f t="shared" si="12"/>
        <v>0</v>
      </c>
      <c r="L46" s="9">
        <f t="shared" si="13"/>
        <v>0</v>
      </c>
      <c r="M46" s="9">
        <f t="shared" si="14"/>
        <v>0</v>
      </c>
      <c r="N46" s="9">
        <f t="shared" si="15"/>
        <v>1</v>
      </c>
      <c r="O46" s="10" t="s">
        <v>54</v>
      </c>
      <c r="P46" s="13" t="s">
        <v>59</v>
      </c>
      <c r="Q46" s="13" t="s">
        <v>57</v>
      </c>
    </row>
  </sheetData>
  <pageMargins left="0.35" right="0.56999999999999995" top="0.64" bottom="0.56999999999999995" header="0.31496062992125984" footer="0.31496062992125984"/>
  <pageSetup paperSize="9" fitToHeight="0" orientation="landscape" r:id="rId1"/>
  <headerFooter>
    <oddFooter>&amp;LPS: &amp;Z&amp;F -- &amp;A&amp;R&amp;D; &amp;T --  Seite &amp;P &amp;8(von 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workbookViewId="0">
      <selection activeCell="B5" sqref="B5:H5"/>
    </sheetView>
  </sheetViews>
  <sheetFormatPr baseColWidth="10" defaultRowHeight="15" x14ac:dyDescent="0.25"/>
  <cols>
    <col min="1" max="1" width="32.42578125" customWidth="1"/>
    <col min="2" max="8" width="9.42578125" customWidth="1"/>
    <col min="9" max="12" width="27.7109375" bestFit="1" customWidth="1"/>
    <col min="13" max="13" width="28" bestFit="1" customWidth="1"/>
    <col min="14" max="14" width="35.7109375" bestFit="1" customWidth="1"/>
  </cols>
  <sheetData>
    <row r="1" spans="1:8" x14ac:dyDescent="0.25">
      <c r="A1" s="20" t="s">
        <v>70</v>
      </c>
    </row>
    <row r="3" spans="1:8" x14ac:dyDescent="0.25">
      <c r="B3" s="23" t="s">
        <v>93</v>
      </c>
    </row>
    <row r="4" spans="1:8" x14ac:dyDescent="0.25">
      <c r="A4" s="23" t="s">
        <v>69</v>
      </c>
      <c r="B4" t="s">
        <v>13</v>
      </c>
      <c r="C4" t="s">
        <v>48</v>
      </c>
      <c r="D4" t="s">
        <v>54</v>
      </c>
      <c r="E4" t="s">
        <v>27</v>
      </c>
      <c r="F4" t="s">
        <v>66</v>
      </c>
      <c r="G4" t="s">
        <v>40</v>
      </c>
      <c r="H4" t="s">
        <v>67</v>
      </c>
    </row>
    <row r="5" spans="1:8" x14ac:dyDescent="0.25">
      <c r="A5" s="24" t="s">
        <v>94</v>
      </c>
      <c r="B5" s="25">
        <v>682.33333333333337</v>
      </c>
      <c r="C5" s="25">
        <v>395.4</v>
      </c>
      <c r="D5" s="25">
        <v>282.2</v>
      </c>
      <c r="E5" s="25">
        <v>217.75</v>
      </c>
      <c r="F5" s="25">
        <v>419.33333333333331</v>
      </c>
      <c r="G5" s="25">
        <v>271.16666666666669</v>
      </c>
      <c r="H5" s="25">
        <v>371.30555555555554</v>
      </c>
    </row>
    <row r="6" spans="1:8" x14ac:dyDescent="0.25">
      <c r="A6" s="24" t="s">
        <v>95</v>
      </c>
      <c r="B6" s="15">
        <v>3.9166666666666665</v>
      </c>
      <c r="C6" s="15">
        <v>4.8400000000000007</v>
      </c>
      <c r="D6" s="15">
        <v>4.63</v>
      </c>
      <c r="E6" s="15">
        <v>3.8249999999999997</v>
      </c>
      <c r="F6" s="15">
        <v>4.8116666666666665</v>
      </c>
      <c r="G6" s="15">
        <v>4.416666666666667</v>
      </c>
      <c r="H6" s="15">
        <v>4.3561111111111126</v>
      </c>
    </row>
    <row r="7" spans="1:8" x14ac:dyDescent="0.25">
      <c r="A7" s="24" t="s">
        <v>96</v>
      </c>
      <c r="B7" s="15">
        <v>123.33333333333333</v>
      </c>
      <c r="C7" s="15">
        <v>133.6</v>
      </c>
      <c r="D7" s="15">
        <v>122.25999999999999</v>
      </c>
      <c r="E7" s="15">
        <v>128.02500000000001</v>
      </c>
      <c r="F7" s="15">
        <v>133.83333333333334</v>
      </c>
      <c r="G7" s="15">
        <v>137.28333333333333</v>
      </c>
      <c r="H7" s="15">
        <v>129.72777777777776</v>
      </c>
    </row>
    <row r="8" spans="1:8" x14ac:dyDescent="0.25">
      <c r="A8" s="24" t="s">
        <v>97</v>
      </c>
      <c r="B8" s="15">
        <v>8</v>
      </c>
      <c r="C8" s="15">
        <v>7.4</v>
      </c>
      <c r="D8" s="15">
        <v>8.4</v>
      </c>
      <c r="E8" s="15">
        <v>9.3187499999999996</v>
      </c>
      <c r="F8" s="15">
        <v>10.5</v>
      </c>
      <c r="G8" s="15">
        <v>9.15</v>
      </c>
      <c r="H8" s="15">
        <v>8.87361111111111</v>
      </c>
    </row>
    <row r="9" spans="1:8" x14ac:dyDescent="0.25">
      <c r="A9" s="24" t="s">
        <v>98</v>
      </c>
      <c r="B9" s="15">
        <v>28</v>
      </c>
      <c r="C9" s="15">
        <v>38.4</v>
      </c>
      <c r="D9" s="15">
        <v>28.8</v>
      </c>
      <c r="E9" s="15">
        <v>18.015999999999998</v>
      </c>
      <c r="F9" s="15">
        <v>16</v>
      </c>
      <c r="G9" s="15">
        <v>8.6666666666666661</v>
      </c>
      <c r="H9" s="15">
        <v>22.114666666666668</v>
      </c>
    </row>
    <row r="10" spans="1:8" x14ac:dyDescent="0.25">
      <c r="A10" s="24" t="s">
        <v>99</v>
      </c>
      <c r="B10" s="15">
        <v>918.66666666666663</v>
      </c>
      <c r="C10" s="15">
        <v>1600</v>
      </c>
      <c r="D10" s="15">
        <v>1256</v>
      </c>
      <c r="E10" s="15">
        <v>655</v>
      </c>
      <c r="F10" s="15">
        <v>1916.6666666666667</v>
      </c>
      <c r="G10" s="15">
        <v>1170.6666666666667</v>
      </c>
      <c r="H10" s="15">
        <v>1209.8888888888889</v>
      </c>
    </row>
    <row r="11" spans="1:8" x14ac:dyDescent="0.25">
      <c r="A11" s="24" t="s">
        <v>100</v>
      </c>
      <c r="B11" s="15">
        <v>241.66666666666666</v>
      </c>
      <c r="C11" s="15">
        <v>570.20000000000005</v>
      </c>
      <c r="D11" s="15">
        <v>500</v>
      </c>
      <c r="E11" s="15">
        <v>539.875</v>
      </c>
      <c r="F11" s="15">
        <v>493.83333333333331</v>
      </c>
      <c r="G11" s="15">
        <v>598.33333333333337</v>
      </c>
      <c r="H11" s="15">
        <v>490.91666666666669</v>
      </c>
    </row>
  </sheetData>
  <printOptions gridLines="1"/>
  <pageMargins left="0.70866141732283472" right="0.70866141732283472" top="0.78740157480314965" bottom="0.78740157480314965" header="0.31496062992125984" footer="0.31496062992125984"/>
  <pageSetup paperSize="9" scale="86" fitToHeight="0" orientation="landscape" r:id="rId2"/>
  <headerFooter>
    <oddFooter>&amp;LPS: &amp;Z&amp;F -- &amp;A&amp;R&amp;D; &amp;T --  Seite &amp;P &amp;8(von 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E17" sqref="E17:E23"/>
    </sheetView>
  </sheetViews>
  <sheetFormatPr baseColWidth="10" defaultRowHeight="15" x14ac:dyDescent="0.25"/>
  <cols>
    <col min="1" max="1" width="32.85546875" bestFit="1" customWidth="1"/>
  </cols>
  <sheetData>
    <row r="1" spans="1:9" x14ac:dyDescent="0.25">
      <c r="A1" t="s">
        <v>71</v>
      </c>
    </row>
    <row r="2" spans="1:9" ht="15.75" thickBot="1" x14ac:dyDescent="0.3"/>
    <row r="3" spans="1:9" x14ac:dyDescent="0.25">
      <c r="A3" s="19" t="s">
        <v>72</v>
      </c>
      <c r="B3" s="19"/>
    </row>
    <row r="4" spans="1:9" x14ac:dyDescent="0.25">
      <c r="A4" s="16" t="s">
        <v>73</v>
      </c>
      <c r="B4" s="16">
        <v>0.70047361851104972</v>
      </c>
    </row>
    <row r="5" spans="1:9" x14ac:dyDescent="0.25">
      <c r="A5" s="16" t="s">
        <v>74</v>
      </c>
      <c r="B5" s="16">
        <v>0.49066329022996369</v>
      </c>
    </row>
    <row r="6" spans="1:9" x14ac:dyDescent="0.25">
      <c r="A6" s="16" t="s">
        <v>75</v>
      </c>
      <c r="B6" s="16">
        <v>0.38528328131202516</v>
      </c>
    </row>
    <row r="7" spans="1:9" x14ac:dyDescent="0.25">
      <c r="A7" s="16" t="s">
        <v>76</v>
      </c>
      <c r="B7" s="16">
        <v>175.19270327770067</v>
      </c>
    </row>
    <row r="8" spans="1:9" ht="15.75" thickBot="1" x14ac:dyDescent="0.3">
      <c r="A8" s="17" t="s">
        <v>77</v>
      </c>
      <c r="B8" s="17">
        <v>36</v>
      </c>
    </row>
    <row r="10" spans="1:9" ht="15.75" thickBot="1" x14ac:dyDescent="0.3">
      <c r="A10" t="s">
        <v>78</v>
      </c>
    </row>
    <row r="11" spans="1:9" x14ac:dyDescent="0.25">
      <c r="A11" s="18"/>
      <c r="B11" s="18" t="s">
        <v>82</v>
      </c>
      <c r="C11" s="18" t="s">
        <v>83</v>
      </c>
      <c r="D11" s="18" t="s">
        <v>84</v>
      </c>
      <c r="E11" s="18" t="s">
        <v>68</v>
      </c>
      <c r="F11" s="18" t="s">
        <v>85</v>
      </c>
    </row>
    <row r="12" spans="1:9" x14ac:dyDescent="0.25">
      <c r="A12" s="16" t="s">
        <v>79</v>
      </c>
      <c r="B12" s="16">
        <v>6</v>
      </c>
      <c r="C12" s="16">
        <v>857449.62371818279</v>
      </c>
      <c r="D12" s="16">
        <v>142908.27061969714</v>
      </c>
      <c r="E12" s="16">
        <v>4.6561325555784752</v>
      </c>
      <c r="F12" s="16">
        <v>1.9848678839059423E-3</v>
      </c>
    </row>
    <row r="13" spans="1:9" x14ac:dyDescent="0.25">
      <c r="A13" s="16" t="s">
        <v>80</v>
      </c>
      <c r="B13" s="16">
        <v>29</v>
      </c>
      <c r="C13" s="16">
        <v>890082.01517070574</v>
      </c>
      <c r="D13" s="16">
        <v>30692.483281748475</v>
      </c>
      <c r="E13" s="16"/>
      <c r="F13" s="16"/>
    </row>
    <row r="14" spans="1:9" ht="15.75" thickBot="1" x14ac:dyDescent="0.3">
      <c r="A14" s="17" t="s">
        <v>67</v>
      </c>
      <c r="B14" s="17">
        <v>35</v>
      </c>
      <c r="C14" s="17">
        <v>1747531.6388888885</v>
      </c>
      <c r="D14" s="17"/>
      <c r="E14" s="17"/>
      <c r="F14" s="17"/>
    </row>
    <row r="15" spans="1:9" ht="15.75" thickBot="1" x14ac:dyDescent="0.3"/>
    <row r="16" spans="1:9" x14ac:dyDescent="0.25">
      <c r="A16" s="18"/>
      <c r="B16" s="18" t="s">
        <v>86</v>
      </c>
      <c r="C16" s="18" t="s">
        <v>76</v>
      </c>
      <c r="D16" s="18" t="s">
        <v>87</v>
      </c>
      <c r="E16" s="18" t="s">
        <v>88</v>
      </c>
      <c r="F16" s="18" t="s">
        <v>89</v>
      </c>
      <c r="G16" s="18" t="s">
        <v>90</v>
      </c>
      <c r="H16" s="18" t="s">
        <v>91</v>
      </c>
      <c r="I16" s="18" t="s">
        <v>92</v>
      </c>
    </row>
    <row r="17" spans="1:9" x14ac:dyDescent="0.25">
      <c r="A17" s="16" t="s">
        <v>81</v>
      </c>
      <c r="B17" s="16">
        <v>235.38289410849913</v>
      </c>
      <c r="C17" s="16">
        <v>257.37770235158769</v>
      </c>
      <c r="D17" s="16">
        <v>0.91454268166151076</v>
      </c>
      <c r="E17" s="16">
        <v>0.36797364256957787</v>
      </c>
      <c r="F17" s="16">
        <v>-291.01361196497635</v>
      </c>
      <c r="G17" s="16">
        <v>761.77940018197467</v>
      </c>
      <c r="H17" s="16">
        <v>-291.01361196497635</v>
      </c>
      <c r="I17" s="16">
        <v>761.77940018197467</v>
      </c>
    </row>
    <row r="18" spans="1:9" x14ac:dyDescent="0.25">
      <c r="A18" s="16" t="s">
        <v>2</v>
      </c>
      <c r="B18" s="16">
        <v>14.506603662416977</v>
      </c>
      <c r="C18" s="16">
        <v>88.703009342095058</v>
      </c>
      <c r="D18" s="16">
        <v>0.16354127971544136</v>
      </c>
      <c r="E18" s="16">
        <v>0.87122669560992738</v>
      </c>
      <c r="F18" s="16">
        <v>-166.91142039041006</v>
      </c>
      <c r="G18" s="16">
        <v>195.92462771524401</v>
      </c>
      <c r="H18" s="16">
        <v>-166.91142039041006</v>
      </c>
      <c r="I18" s="16">
        <v>195.92462771524401</v>
      </c>
    </row>
    <row r="19" spans="1:9" x14ac:dyDescent="0.25">
      <c r="A19" s="16" t="s">
        <v>3</v>
      </c>
      <c r="B19" s="16">
        <v>0.2297388426876433</v>
      </c>
      <c r="C19" s="16">
        <v>2.2016819791024038</v>
      </c>
      <c r="D19" s="16">
        <v>0.10434696966602994</v>
      </c>
      <c r="E19" s="16">
        <v>0.91761234683546955</v>
      </c>
      <c r="F19" s="16">
        <v>-4.273206403521991</v>
      </c>
      <c r="G19" s="16">
        <v>4.7326840888972779</v>
      </c>
      <c r="H19" s="16">
        <v>-4.273206403521991</v>
      </c>
      <c r="I19" s="16">
        <v>4.7326840888972779</v>
      </c>
    </row>
    <row r="20" spans="1:9" x14ac:dyDescent="0.25">
      <c r="A20" s="16" t="s">
        <v>4</v>
      </c>
      <c r="B20" s="16">
        <v>4.886869205969754</v>
      </c>
      <c r="C20" s="16">
        <v>5.9864020772666811</v>
      </c>
      <c r="D20" s="16">
        <v>0.81632826243456058</v>
      </c>
      <c r="E20" s="16">
        <v>0.42096767703090898</v>
      </c>
      <c r="F20" s="16">
        <v>-7.3566977721808602</v>
      </c>
      <c r="G20" s="16">
        <v>17.13043618412037</v>
      </c>
      <c r="H20" s="16">
        <v>-7.3566977721808602</v>
      </c>
      <c r="I20" s="16">
        <v>17.13043618412037</v>
      </c>
    </row>
    <row r="21" spans="1:9" x14ac:dyDescent="0.25">
      <c r="A21" s="16" t="s">
        <v>5</v>
      </c>
      <c r="B21" s="16">
        <v>2.7381086788879858</v>
      </c>
      <c r="C21" s="16">
        <v>1.7226184852798316</v>
      </c>
      <c r="D21" s="16">
        <v>1.5895038293654398</v>
      </c>
      <c r="E21" s="16">
        <v>0.1227908485848294</v>
      </c>
      <c r="F21" s="16">
        <v>-0.78504170929206607</v>
      </c>
      <c r="G21" s="16">
        <v>6.2612590670680373</v>
      </c>
      <c r="H21" s="16">
        <v>-0.78504170929206607</v>
      </c>
      <c r="I21" s="16">
        <v>6.2612590670680373</v>
      </c>
    </row>
    <row r="22" spans="1:9" x14ac:dyDescent="0.25">
      <c r="A22" s="16" t="s">
        <v>6</v>
      </c>
      <c r="B22" s="16">
        <v>0.11542572292140549</v>
      </c>
      <c r="C22" s="16">
        <v>8.7962058831934295E-2</v>
      </c>
      <c r="D22" s="16">
        <v>1.3122217062011357</v>
      </c>
      <c r="E22" s="16">
        <v>0.1997374462368553</v>
      </c>
      <c r="F22" s="16">
        <v>-6.4476887184687415E-2</v>
      </c>
      <c r="G22" s="16">
        <v>0.29532833302749839</v>
      </c>
      <c r="H22" s="16">
        <v>-6.4476887184687415E-2</v>
      </c>
      <c r="I22" s="16">
        <v>0.29532833302749839</v>
      </c>
    </row>
    <row r="23" spans="1:9" ht="15.75" thickBot="1" x14ac:dyDescent="0.3">
      <c r="A23" s="17" t="s">
        <v>7</v>
      </c>
      <c r="B23" s="17">
        <v>-0.40870900577624286</v>
      </c>
      <c r="C23" s="17">
        <v>0.15343459568406412</v>
      </c>
      <c r="D23" s="17">
        <v>-2.6637343680809256</v>
      </c>
      <c r="E23" s="17">
        <v>1.2484006762684973E-2</v>
      </c>
      <c r="F23" s="17">
        <v>-0.72251798899793762</v>
      </c>
      <c r="G23" s="17">
        <v>-9.4900022554548158E-2</v>
      </c>
      <c r="H23" s="17">
        <v>-0.72251798899793762</v>
      </c>
      <c r="I23" s="17">
        <v>-9.4900022554548158E-2</v>
      </c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Regression (ohne Marken)</vt:lpstr>
      <vt:lpstr>Regression mit Marken-Dummies</vt:lpstr>
      <vt:lpstr>Data</vt:lpstr>
      <vt:lpstr>Pivots</vt:lpstr>
      <vt:lpstr>mult. regression</vt:lpstr>
      <vt:lpstr>Datenbank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Schmidt</dc:creator>
  <cp:lastModifiedBy>Peter Schmidt</cp:lastModifiedBy>
  <cp:lastPrinted>2018-06-08T14:04:55Z</cp:lastPrinted>
  <dcterms:created xsi:type="dcterms:W3CDTF">2014-06-01T07:36:49Z</dcterms:created>
  <dcterms:modified xsi:type="dcterms:W3CDTF">2021-01-02T18:33:00Z</dcterms:modified>
</cp:coreProperties>
</file>