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Hochschu\WWW\statistikschritte\Loesungshinweise\"/>
    </mc:Choice>
  </mc:AlternateContent>
  <bookViews>
    <workbookView xWindow="1815" yWindow="-15870" windowWidth="25440" windowHeight="15390" tabRatio="665" activeTab="3"/>
  </bookViews>
  <sheets>
    <sheet name="LS_K" sheetId="12" r:id="rId1"/>
    <sheet name="Ü 4-10" sheetId="6" r:id="rId2"/>
    <sheet name="Ü 4-11" sheetId="8" r:id="rId3"/>
    <sheet name="Ü 4-11 (t)" sheetId="11" r:id="rId4"/>
    <sheet name="K 4-12" sheetId="7" r:id="rId5"/>
    <sheet name="K 4-12 (tstern) " sheetId="10" r:id="rId6"/>
    <sheet name="Ü 4-13" sheetId="9" r:id="rId7"/>
  </sheets>
  <externalReferences>
    <externalReference r:id="rId8"/>
  </externalReferences>
  <definedNames>
    <definedName name="p_0">'[1]weitere Index-Bsp'!$D$11:$D$13</definedName>
    <definedName name="p_1">'[1]weitere Index-Bsp'!$E$11:$E$13</definedName>
    <definedName name="q_0">'[1]weitere Index-Bsp'!$B$11:$B$13</definedName>
    <definedName name="q_1">'[1]weitere Index-Bsp'!$C$11:$C$13</definedName>
    <definedName name="q0">'[1]weitere Index-Bsp'!$B$11:$B$13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6" l="1"/>
  <c r="C9" i="8" l="1"/>
  <c r="C10" i="8"/>
  <c r="E10" i="8"/>
  <c r="F10" i="8"/>
  <c r="C11" i="8"/>
  <c r="C12" i="8"/>
  <c r="E12" i="8"/>
  <c r="F12" i="8"/>
  <c r="C13" i="8"/>
  <c r="E13" i="8"/>
  <c r="F13" i="8"/>
  <c r="C14" i="8"/>
  <c r="F14" i="8"/>
  <c r="C15" i="8"/>
  <c r="E15" i="8"/>
  <c r="F15" i="8"/>
  <c r="C16" i="8"/>
  <c r="F16" i="8"/>
  <c r="D17" i="8"/>
  <c r="C19" i="8"/>
  <c r="E21" i="8"/>
  <c r="C25" i="8"/>
  <c r="G15" i="8" s="1"/>
  <c r="L15" i="8" s="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C17" i="11"/>
  <c r="E26" i="11" s="1"/>
  <c r="D17" i="11"/>
  <c r="C19" i="11"/>
  <c r="E20" i="11"/>
  <c r="E21" i="11"/>
  <c r="K22" i="11"/>
  <c r="K23" i="11"/>
  <c r="C49" i="7"/>
  <c r="G49" i="7" s="1"/>
  <c r="D49" i="7"/>
  <c r="F49" i="7" s="1"/>
  <c r="C50" i="7"/>
  <c r="G50" i="7" s="1"/>
  <c r="D50" i="7"/>
  <c r="C51" i="7"/>
  <c r="E51" i="7" s="1"/>
  <c r="D51" i="7"/>
  <c r="F51" i="7"/>
  <c r="C52" i="7"/>
  <c r="G52" i="7" s="1"/>
  <c r="D52" i="7"/>
  <c r="F52" i="7"/>
  <c r="C53" i="7"/>
  <c r="E53" i="7" s="1"/>
  <c r="G53" i="7"/>
  <c r="D53" i="7"/>
  <c r="F53" i="7"/>
  <c r="C54" i="7"/>
  <c r="G54" i="7" s="1"/>
  <c r="D54" i="7"/>
  <c r="C55" i="7"/>
  <c r="G55" i="7" s="1"/>
  <c r="D55" i="7"/>
  <c r="F55" i="7" s="1"/>
  <c r="C56" i="7"/>
  <c r="E56" i="7"/>
  <c r="D56" i="7"/>
  <c r="F56" i="7" s="1"/>
  <c r="C57" i="7"/>
  <c r="G57" i="7" s="1"/>
  <c r="D57" i="7"/>
  <c r="F57" i="7" s="1"/>
  <c r="C49" i="10"/>
  <c r="G49" i="10" s="1"/>
  <c r="D49" i="10"/>
  <c r="F49" i="10" s="1"/>
  <c r="C50" i="10"/>
  <c r="G50" i="10" s="1"/>
  <c r="D50" i="10"/>
  <c r="F50" i="10" s="1"/>
  <c r="C51" i="10"/>
  <c r="E51" i="10" s="1"/>
  <c r="D51" i="10"/>
  <c r="F51" i="10" s="1"/>
  <c r="C52" i="10"/>
  <c r="E52" i="10" s="1"/>
  <c r="D52" i="10"/>
  <c r="F52" i="10"/>
  <c r="G52" i="10"/>
  <c r="C53" i="10"/>
  <c r="D53" i="10"/>
  <c r="F53" i="10"/>
  <c r="C54" i="10"/>
  <c r="E54" i="10" s="1"/>
  <c r="D54" i="10"/>
  <c r="F54" i="10" s="1"/>
  <c r="C55" i="10"/>
  <c r="D55" i="10"/>
  <c r="G55" i="10" s="1"/>
  <c r="F55" i="10"/>
  <c r="C56" i="10"/>
  <c r="G56" i="10" s="1"/>
  <c r="D56" i="10"/>
  <c r="F56" i="10"/>
  <c r="C57" i="10"/>
  <c r="G57" i="10" s="1"/>
  <c r="D57" i="10"/>
  <c r="F57" i="10" s="1"/>
  <c r="E12" i="6"/>
  <c r="E13" i="6"/>
  <c r="H13" i="6"/>
  <c r="H21" i="6" s="1"/>
  <c r="E14" i="6"/>
  <c r="F14" i="6"/>
  <c r="E15" i="6"/>
  <c r="G15" i="6"/>
  <c r="E16" i="6"/>
  <c r="H16" i="6"/>
  <c r="E17" i="6"/>
  <c r="F17" i="6"/>
  <c r="F21" i="6" s="1"/>
  <c r="I17" i="6" s="1"/>
  <c r="J17" i="6" s="1"/>
  <c r="K17" i="6" s="1"/>
  <c r="E18" i="6"/>
  <c r="G18" i="6"/>
  <c r="G51" i="10"/>
  <c r="F54" i="7"/>
  <c r="G51" i="7"/>
  <c r="F50" i="7"/>
  <c r="E16" i="8"/>
  <c r="E14" i="8"/>
  <c r="K22" i="8"/>
  <c r="K23" i="8"/>
  <c r="E49" i="10"/>
  <c r="E55" i="10"/>
  <c r="G53" i="10"/>
  <c r="F17" i="11"/>
  <c r="E11" i="8"/>
  <c r="F11" i="8"/>
  <c r="C17" i="8"/>
  <c r="E55" i="7"/>
  <c r="D61" i="10"/>
  <c r="G12" i="6"/>
  <c r="F9" i="8"/>
  <c r="F17" i="8"/>
  <c r="E20" i="8"/>
  <c r="E9" i="8"/>
  <c r="E56" i="10"/>
  <c r="D61" i="7"/>
  <c r="C26" i="8"/>
  <c r="E17" i="8"/>
  <c r="L22" i="8"/>
  <c r="G14" i="8"/>
  <c r="K14" i="8" s="1"/>
  <c r="G9" i="8"/>
  <c r="J9" i="8" s="1"/>
  <c r="J17" i="8" s="1"/>
  <c r="J18" i="8" s="1"/>
  <c r="G10" i="8"/>
  <c r="K10" i="8"/>
  <c r="G21" i="8"/>
  <c r="G11" i="8"/>
  <c r="L11" i="8" s="1"/>
  <c r="G13" i="8"/>
  <c r="J13" i="8" s="1"/>
  <c r="F58" i="10" l="1"/>
  <c r="C58" i="10"/>
  <c r="E50" i="10"/>
  <c r="D65" i="10"/>
  <c r="E57" i="10"/>
  <c r="D66" i="10"/>
  <c r="E53" i="10"/>
  <c r="G54" i="10"/>
  <c r="G58" i="10" s="1"/>
  <c r="D58" i="10"/>
  <c r="F58" i="7"/>
  <c r="E52" i="7"/>
  <c r="E50" i="7"/>
  <c r="D65" i="7"/>
  <c r="E57" i="7"/>
  <c r="G56" i="7"/>
  <c r="G58" i="7" s="1"/>
  <c r="E63" i="7" s="1"/>
  <c r="E54" i="7"/>
  <c r="D66" i="7"/>
  <c r="E49" i="7"/>
  <c r="D58" i="7"/>
  <c r="C58" i="7"/>
  <c r="E17" i="11"/>
  <c r="G25" i="11"/>
  <c r="G26" i="11" s="1"/>
  <c r="C26" i="11" s="1"/>
  <c r="E25" i="11"/>
  <c r="K17" i="8"/>
  <c r="K18" i="8" s="1"/>
  <c r="L17" i="8"/>
  <c r="L18" i="8" s="1"/>
  <c r="N15" i="8" s="1"/>
  <c r="G16" i="8"/>
  <c r="M16" i="8" s="1"/>
  <c r="G22" i="8"/>
  <c r="L23" i="8"/>
  <c r="G12" i="8"/>
  <c r="M12" i="8" s="1"/>
  <c r="N9" i="8"/>
  <c r="N13" i="8"/>
  <c r="M22" i="8"/>
  <c r="N22" i="8" s="1"/>
  <c r="N11" i="8"/>
  <c r="M23" i="8"/>
  <c r="N23" i="8" s="1"/>
  <c r="G21" i="6"/>
  <c r="I16" i="6"/>
  <c r="J16" i="6" s="1"/>
  <c r="K16" i="6" s="1"/>
  <c r="I13" i="6"/>
  <c r="J13" i="6" s="1"/>
  <c r="K13" i="6" s="1"/>
  <c r="I19" i="6"/>
  <c r="J19" i="6" s="1"/>
  <c r="I12" i="6"/>
  <c r="J12" i="6" s="1"/>
  <c r="K12" i="6" s="1"/>
  <c r="I15" i="6"/>
  <c r="J15" i="6" s="1"/>
  <c r="K15" i="6" s="1"/>
  <c r="I18" i="6"/>
  <c r="J18" i="6" s="1"/>
  <c r="K18" i="6" s="1"/>
  <c r="I11" i="6"/>
  <c r="J11" i="6" s="1"/>
  <c r="I14" i="6"/>
  <c r="J14" i="6" s="1"/>
  <c r="K14" i="6" s="1"/>
  <c r="E63" i="10" l="1"/>
  <c r="E58" i="10"/>
  <c r="E62" i="10" s="1"/>
  <c r="G62" i="10"/>
  <c r="G63" i="10" s="1"/>
  <c r="D63" i="10" s="1"/>
  <c r="E58" i="7"/>
  <c r="C25" i="11"/>
  <c r="G12" i="11" s="1"/>
  <c r="M12" i="11" s="1"/>
  <c r="M17" i="8"/>
  <c r="M18" i="8" s="1"/>
  <c r="N10" i="8"/>
  <c r="N14" i="8"/>
  <c r="I22" i="10" l="1"/>
  <c r="D62" i="10"/>
  <c r="G22" i="10" s="1"/>
  <c r="E62" i="7"/>
  <c r="D62" i="7" s="1"/>
  <c r="G62" i="7"/>
  <c r="G63" i="7" s="1"/>
  <c r="D63" i="7" s="1"/>
  <c r="G16" i="11"/>
  <c r="M16" i="11" s="1"/>
  <c r="G11" i="11"/>
  <c r="L11" i="11" s="1"/>
  <c r="L22" i="11"/>
  <c r="L23" i="11"/>
  <c r="G21" i="11"/>
  <c r="G22" i="11"/>
  <c r="G10" i="11"/>
  <c r="K10" i="11" s="1"/>
  <c r="G15" i="11"/>
  <c r="L15" i="11" s="1"/>
  <c r="G13" i="11"/>
  <c r="J13" i="11" s="1"/>
  <c r="G9" i="11"/>
  <c r="J9" i="11" s="1"/>
  <c r="J17" i="11" s="1"/>
  <c r="J18" i="11" s="1"/>
  <c r="G14" i="11"/>
  <c r="K14" i="11" s="1"/>
  <c r="M17" i="11"/>
  <c r="M18" i="11" s="1"/>
  <c r="N16" i="8"/>
  <c r="N12" i="8"/>
  <c r="F15" i="10" l="1"/>
  <c r="I15" i="10" s="1"/>
  <c r="F10" i="10"/>
  <c r="G10" i="10" s="1"/>
  <c r="F14" i="10"/>
  <c r="H14" i="10" s="1"/>
  <c r="F11" i="10"/>
  <c r="H11" i="10" s="1"/>
  <c r="F16" i="10"/>
  <c r="G16" i="10" s="1"/>
  <c r="F19" i="10"/>
  <c r="F21" i="10"/>
  <c r="F12" i="10"/>
  <c r="I12" i="10" s="1"/>
  <c r="F18" i="10"/>
  <c r="I18" i="10" s="1"/>
  <c r="F20" i="10"/>
  <c r="F17" i="10"/>
  <c r="H17" i="10" s="1"/>
  <c r="H20" i="10" s="1"/>
  <c r="F13" i="10"/>
  <c r="G13" i="10" s="1"/>
  <c r="G20" i="10" s="1"/>
  <c r="F21" i="7"/>
  <c r="F18" i="7"/>
  <c r="I18" i="7" s="1"/>
  <c r="F11" i="7"/>
  <c r="H11" i="7" s="1"/>
  <c r="H20" i="7" s="1"/>
  <c r="F13" i="7"/>
  <c r="G13" i="7" s="1"/>
  <c r="F14" i="7"/>
  <c r="H14" i="7" s="1"/>
  <c r="F16" i="7"/>
  <c r="G16" i="7" s="1"/>
  <c r="F19" i="7"/>
  <c r="F10" i="7"/>
  <c r="G10" i="7" s="1"/>
  <c r="G20" i="7" s="1"/>
  <c r="F20" i="7"/>
  <c r="F17" i="7"/>
  <c r="H17" i="7" s="1"/>
  <c r="F15" i="7"/>
  <c r="I15" i="7" s="1"/>
  <c r="F12" i="7"/>
  <c r="I12" i="7" s="1"/>
  <c r="I20" i="7" s="1"/>
  <c r="K17" i="11"/>
  <c r="K18" i="11" s="1"/>
  <c r="L17" i="11"/>
  <c r="L18" i="11" s="1"/>
  <c r="N16" i="11"/>
  <c r="N12" i="11"/>
  <c r="N9" i="11"/>
  <c r="M22" i="11"/>
  <c r="N22" i="11" s="1"/>
  <c r="N13" i="11"/>
  <c r="J11" i="10" l="1"/>
  <c r="K11" i="10" s="1"/>
  <c r="L11" i="10" s="1"/>
  <c r="J14" i="10"/>
  <c r="K14" i="10" s="1"/>
  <c r="L14" i="10" s="1"/>
  <c r="J17" i="10"/>
  <c r="K17" i="10" s="1"/>
  <c r="L17" i="10" s="1"/>
  <c r="J16" i="10"/>
  <c r="K16" i="10" s="1"/>
  <c r="L16" i="10" s="1"/>
  <c r="J13" i="10"/>
  <c r="K13" i="10" s="1"/>
  <c r="L13" i="10" s="1"/>
  <c r="J10" i="10"/>
  <c r="K10" i="10" s="1"/>
  <c r="L10" i="10" s="1"/>
  <c r="M20" i="10"/>
  <c r="M19" i="10"/>
  <c r="I20" i="10"/>
  <c r="J15" i="7"/>
  <c r="K15" i="7" s="1"/>
  <c r="L15" i="7" s="1"/>
  <c r="J12" i="7"/>
  <c r="K12" i="7" s="1"/>
  <c r="L12" i="7" s="1"/>
  <c r="J18" i="7"/>
  <c r="K18" i="7" s="1"/>
  <c r="L18" i="7" s="1"/>
  <c r="J13" i="7"/>
  <c r="K13" i="7" s="1"/>
  <c r="L13" i="7" s="1"/>
  <c r="J16" i="7"/>
  <c r="K16" i="7" s="1"/>
  <c r="L16" i="7" s="1"/>
  <c r="J10" i="7"/>
  <c r="K10" i="7" s="1"/>
  <c r="L10" i="7" s="1"/>
  <c r="M19" i="7"/>
  <c r="J11" i="7"/>
  <c r="K11" i="7" s="1"/>
  <c r="L11" i="7" s="1"/>
  <c r="J14" i="7"/>
  <c r="K14" i="7" s="1"/>
  <c r="L14" i="7" s="1"/>
  <c r="J17" i="7"/>
  <c r="K17" i="7" s="1"/>
  <c r="L17" i="7" s="1"/>
  <c r="M20" i="7"/>
  <c r="M21" i="7"/>
  <c r="N11" i="11"/>
  <c r="N15" i="11"/>
  <c r="N14" i="11"/>
  <c r="M23" i="11"/>
  <c r="N23" i="11" s="1"/>
  <c r="N10" i="11"/>
  <c r="J15" i="10" l="1"/>
  <c r="K15" i="10" s="1"/>
  <c r="L15" i="10" s="1"/>
  <c r="J18" i="10"/>
  <c r="K18" i="10" s="1"/>
  <c r="L18" i="10" s="1"/>
  <c r="J12" i="10"/>
  <c r="K12" i="10" s="1"/>
  <c r="L12" i="10" s="1"/>
  <c r="M21" i="10"/>
</calcChain>
</file>

<file path=xl/sharedStrings.xml><?xml version="1.0" encoding="utf-8"?>
<sst xmlns="http://schemas.openxmlformats.org/spreadsheetml/2006/main" count="252" uniqueCount="132">
  <si>
    <t>t</t>
  </si>
  <si>
    <t>Ursprungs-werte</t>
  </si>
  <si>
    <t>Gleit. 3er Durchschnitt</t>
  </si>
  <si>
    <t>SK*t = yt -y2t</t>
  </si>
  <si>
    <t>durchschn.</t>
  </si>
  <si>
    <t>Saisonberein. Werte</t>
  </si>
  <si>
    <t>(Rest)</t>
  </si>
  <si>
    <t>Jahr</t>
  </si>
  <si>
    <t>Tertial</t>
  </si>
  <si>
    <t>yt</t>
  </si>
  <si>
    <t>y3t = GKt</t>
  </si>
  <si>
    <t>I</t>
  </si>
  <si>
    <t>II</t>
  </si>
  <si>
    <t>SKi</t>
  </si>
  <si>
    <t>yt - Ski</t>
  </si>
  <si>
    <t>IKt</t>
  </si>
  <si>
    <t>durchschnittl. SK*i (HJ)</t>
  </si>
  <si>
    <t xml:space="preserve">Prognose: </t>
  </si>
  <si>
    <t>ti</t>
  </si>
  <si>
    <t>ti2</t>
  </si>
  <si>
    <t>REGRESSION:</t>
  </si>
  <si>
    <t xml:space="preserve">n = </t>
  </si>
  <si>
    <t xml:space="preserve">a = </t>
  </si>
  <si>
    <t xml:space="preserve">   /   </t>
  </si>
  <si>
    <t xml:space="preserve">b = </t>
  </si>
  <si>
    <t>S</t>
  </si>
  <si>
    <t>ti*</t>
  </si>
  <si>
    <t>mit LINEARER REGRESSION</t>
  </si>
  <si>
    <t>Umsatz</t>
  </si>
  <si>
    <t>III</t>
  </si>
  <si>
    <t>SK*j</t>
  </si>
  <si>
    <t>Xt - Sk*j</t>
  </si>
  <si>
    <t>durchschnittl. SK*j (HJ)</t>
  </si>
  <si>
    <t>(lies "SK quer j)</t>
  </si>
  <si>
    <t>Regressionsrechnung</t>
  </si>
  <si>
    <t>Yi</t>
  </si>
  <si>
    <r>
      <t>Y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</si>
  <si>
    <t>ti * Yi</t>
  </si>
  <si>
    <t xml:space="preserve">        Hilfsrechungen: </t>
  </si>
  <si>
    <t>MW (X)</t>
  </si>
  <si>
    <t>MW (Y)</t>
  </si>
  <si>
    <t>Prof. Dr. Peter Schmidt</t>
  </si>
  <si>
    <t>Lösungshinweise zu den Übungsaufgaben</t>
  </si>
  <si>
    <t xml:space="preserve">Interpretation der saisonbereinigten wichtig !    (Siehe Vorlesung / Buch) </t>
  </si>
  <si>
    <t>nach Formel 4-6</t>
  </si>
  <si>
    <t>Saisonbereinigung:  yi-y^</t>
  </si>
  <si>
    <t>i (t)</t>
  </si>
  <si>
    <t>Yi*^</t>
  </si>
  <si>
    <t>IV</t>
  </si>
  <si>
    <t xml:space="preserve">y~ </t>
  </si>
  <si>
    <t xml:space="preserve"> Saisonkomponenten: SKquer: </t>
  </si>
  <si>
    <t>tq =</t>
  </si>
  <si>
    <t xml:space="preserve">Mittelwerte: </t>
  </si>
  <si>
    <t xml:space="preserve"> t*q =</t>
  </si>
  <si>
    <t xml:space="preserve"> Prognosewerte</t>
  </si>
  <si>
    <t xml:space="preserve"> Yq =</t>
  </si>
  <si>
    <t>Yi^</t>
  </si>
  <si>
    <t xml:space="preserve"> +SK</t>
  </si>
  <si>
    <t xml:space="preserve">  REGRESSION:</t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</si>
  <si>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</si>
  <si>
    <r>
      <t>Y</t>
    </r>
    <r>
      <rPr>
        <b/>
        <vertAlign val="subscript"/>
        <sz val="12"/>
        <rFont val="Arial"/>
        <family val="2"/>
      </rPr>
      <t>i</t>
    </r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</si>
  <si>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2</t>
    </r>
  </si>
  <si>
    <t>Yt</t>
  </si>
  <si>
    <t>Y^ = a + b*t</t>
  </si>
  <si>
    <t>einfache "Prognose": y^:</t>
  </si>
  <si>
    <t>t*i</t>
  </si>
  <si>
    <t>Trend zwar leicht positiv geneigt,</t>
  </si>
  <si>
    <t xml:space="preserve">aber einsgesamt wenig Aussage, </t>
  </si>
  <si>
    <t>auch im Bild zu erkennen</t>
  </si>
  <si>
    <t xml:space="preserve">sowohl GD als auch ein KQ-Trend verwendet werden kann. </t>
  </si>
  <si>
    <t xml:space="preserve">nicht gut gelesen wird und statt dessen "abgespult", was aus der Übung noch </t>
  </si>
  <si>
    <t xml:space="preserve">im Kopf geblieben ist. </t>
  </si>
  <si>
    <t>BITTE machen Sie sich die INHALTLICHEN ZUSAMMENHÄNGE</t>
  </si>
  <si>
    <t>und Begründungen klar !!!</t>
  </si>
  <si>
    <t>Machen SIE sich denUnterschied klar !</t>
  </si>
  <si>
    <t xml:space="preserve">Sie können die Vorlesungsunterlagen durchgehen oder auch in Büchern nachlesen. </t>
  </si>
  <si>
    <t xml:space="preserve">Formulieren Sie die Antwort in IHREN WORTEN. </t>
  </si>
  <si>
    <t xml:space="preserve">Allgemein (nicht nur) zu Kapitel 4: </t>
  </si>
  <si>
    <t xml:space="preserve">Regressionsergebnisse siehe unten: </t>
  </si>
  <si>
    <t xml:space="preserve">Nebenrechnungen: </t>
  </si>
  <si>
    <t xml:space="preserve">    mit t* Werten</t>
  </si>
  <si>
    <t>Prognose</t>
  </si>
  <si>
    <t>Trend ist positiv geneigt,</t>
  </si>
  <si>
    <t>jedes Tertial steigt der Umsatz um gut 5</t>
  </si>
  <si>
    <t>vorhergesagtes Y^</t>
  </si>
  <si>
    <t>SKt = Yt -Y^</t>
  </si>
  <si>
    <t>Yt - Sk*j</t>
  </si>
  <si>
    <t>Machen Sie sich bitte ebenfalls klar, dass als Glättung (für Saisonbereinigung)</t>
  </si>
  <si>
    <t xml:space="preserve">In Klausuren sehe ich immer wieder den Fehler, dass die Aufgabenstellung </t>
  </si>
  <si>
    <t>20-I</t>
  </si>
  <si>
    <t>20-II</t>
  </si>
  <si>
    <t>20-III</t>
  </si>
  <si>
    <t>21-I</t>
  </si>
  <si>
    <t>21-II</t>
  </si>
  <si>
    <t>21-III</t>
  </si>
  <si>
    <t>22-I</t>
  </si>
  <si>
    <t>22-II</t>
  </si>
  <si>
    <t>22-III</t>
  </si>
  <si>
    <t>23-I</t>
  </si>
  <si>
    <t>23-II</t>
  </si>
  <si>
    <t>23-III</t>
  </si>
  <si>
    <t>Statistik schrittweise verstehen</t>
  </si>
  <si>
    <t>Lernschritt K</t>
  </si>
  <si>
    <t>Ü 4-11</t>
  </si>
  <si>
    <t>Ü 4-10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</si>
  <si>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</si>
  <si>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</si>
  <si>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t>a)</t>
  </si>
  <si>
    <t>b) - d)</t>
  </si>
  <si>
    <t>e)</t>
  </si>
  <si>
    <t>siehe oben</t>
  </si>
  <si>
    <t>Wie beurteilen Sie die wirtschaftliche Lage des Café Chiquadrat ?</t>
  </si>
  <si>
    <r>
      <t xml:space="preserve">Beispiel für </t>
    </r>
    <r>
      <rPr>
        <b/>
        <sz val="12"/>
        <color indexed="18"/>
        <rFont val="Arial"/>
        <family val="2"/>
      </rPr>
      <t>Saisonbereinigung</t>
    </r>
    <r>
      <rPr>
        <b/>
        <sz val="12"/>
        <color indexed="10"/>
        <rFont val="Arial"/>
        <family val="2"/>
      </rPr>
      <t xml:space="preserve"> mit GLEITENDEN DURCHSCHNITTEN</t>
    </r>
  </si>
  <si>
    <r>
      <t>t</t>
    </r>
    <r>
      <rPr>
        <b/>
        <i/>
        <vertAlign val="subscript"/>
        <sz val="12"/>
        <rFont val="Arial"/>
        <family val="2"/>
      </rPr>
      <t>i</t>
    </r>
    <r>
      <rPr>
        <b/>
        <i/>
        <sz val="12"/>
        <rFont val="Arial"/>
        <family val="2"/>
      </rPr>
      <t>*</t>
    </r>
  </si>
  <si>
    <r>
      <t>Y</t>
    </r>
    <r>
      <rPr>
        <b/>
        <i/>
        <vertAlign val="subscript"/>
        <sz val="12"/>
        <rFont val="Arial"/>
        <family val="2"/>
      </rPr>
      <t>i</t>
    </r>
  </si>
  <si>
    <r>
      <t>t</t>
    </r>
    <r>
      <rPr>
        <b/>
        <i/>
        <vertAlign val="subscript"/>
        <sz val="12"/>
        <rFont val="Arial"/>
        <family val="2"/>
      </rPr>
      <t>i</t>
    </r>
    <r>
      <rPr>
        <b/>
        <i/>
        <sz val="12"/>
        <rFont val="Arial"/>
        <family val="2"/>
      </rPr>
      <t>*</t>
    </r>
    <r>
      <rPr>
        <b/>
        <i/>
        <vertAlign val="superscript"/>
        <sz val="12"/>
        <rFont val="Arial"/>
        <family val="2"/>
      </rPr>
      <t>2</t>
    </r>
  </si>
  <si>
    <r>
      <t xml:space="preserve">Beispiel für </t>
    </r>
    <r>
      <rPr>
        <b/>
        <i/>
        <sz val="14"/>
        <color indexed="18"/>
        <rFont val="Arial"/>
        <family val="2"/>
      </rPr>
      <t>Saisonbereinigung</t>
    </r>
    <r>
      <rPr>
        <b/>
        <i/>
        <sz val="14"/>
        <color indexed="10"/>
        <rFont val="Arial"/>
        <family val="2"/>
      </rPr>
      <t xml:space="preserve"> mit LINEARER REGRESSION</t>
    </r>
  </si>
  <si>
    <r>
      <t>vorhergesagtes</t>
    </r>
    <r>
      <rPr>
        <b/>
        <i/>
        <sz val="12"/>
        <rFont val="Arial"/>
        <family val="2"/>
      </rPr>
      <t xml:space="preserve"> X^</t>
    </r>
  </si>
  <si>
    <r>
      <t>SK</t>
    </r>
    <r>
      <rPr>
        <b/>
        <i/>
        <vertAlign val="subscript"/>
        <sz val="12"/>
        <rFont val="Arial"/>
        <family val="2"/>
      </rPr>
      <t>t</t>
    </r>
    <r>
      <rPr>
        <b/>
        <i/>
        <sz val="12"/>
        <rFont val="Arial"/>
        <family val="2"/>
      </rPr>
      <t xml:space="preserve"> = Xt -X^</t>
    </r>
  </si>
  <si>
    <r>
      <t>da R</t>
    </r>
    <r>
      <rPr>
        <vertAlign val="superscript"/>
        <sz val="12"/>
        <rFont val="Arial"/>
        <family val="2"/>
      </rPr>
      <t xml:space="preserve">² </t>
    </r>
    <r>
      <rPr>
        <sz val="12"/>
        <rFont val="Arial"/>
        <family val="2"/>
      </rPr>
      <t>mit 0,77 "recht ordentlich"</t>
    </r>
  </si>
  <si>
    <r>
      <t>Y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</si>
  <si>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t>b)</t>
  </si>
  <si>
    <r>
      <t xml:space="preserve">Beispiel für </t>
    </r>
    <r>
      <rPr>
        <b/>
        <sz val="14"/>
        <color indexed="18"/>
        <rFont val="Arial"/>
        <family val="2"/>
      </rPr>
      <t>Saisonbereinigung</t>
    </r>
    <r>
      <rPr>
        <b/>
        <sz val="14"/>
        <color indexed="10"/>
        <rFont val="Arial"/>
        <family val="2"/>
      </rPr>
      <t xml:space="preserve"> </t>
    </r>
  </si>
  <si>
    <r>
      <t>da R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extrem gering - </t>
    </r>
  </si>
  <si>
    <t>K 4-12</t>
  </si>
  <si>
    <t>K 4-13</t>
  </si>
  <si>
    <t>Ü 4-11 (t)</t>
  </si>
  <si>
    <t>K 4-12 (tstern)</t>
  </si>
  <si>
    <t>Ü 4-13</t>
  </si>
  <si>
    <t>Ü 4-1 1 (t)</t>
  </si>
  <si>
    <t>Tendenz der geglättenden Reihe: leicht steigend, aber</t>
  </si>
  <si>
    <t xml:space="preserve"> in den letzten 2 Jahre recht konstant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</si>
</sst>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vertAlign val="subscript"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Wingdings"/>
      <charset val="2"/>
    </font>
    <font>
      <b/>
      <i/>
      <sz val="12"/>
      <color indexed="20"/>
      <name val="Arial"/>
      <family val="2"/>
    </font>
    <font>
      <sz val="10"/>
      <color indexed="2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2"/>
      <color indexed="18"/>
      <name val="Arial"/>
      <family val="2"/>
    </font>
    <font>
      <u/>
      <sz val="10"/>
      <color theme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name val="Symbol"/>
      <family val="1"/>
      <charset val="2"/>
    </font>
    <font>
      <sz val="12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b/>
      <i/>
      <sz val="14"/>
      <name val="Arial"/>
      <family val="2"/>
    </font>
    <font>
      <b/>
      <i/>
      <vertAlign val="subscript"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color theme="4"/>
      <name val="Arial"/>
      <family val="2"/>
    </font>
    <font>
      <sz val="10"/>
      <color theme="4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00B050"/>
      <name val="Arial"/>
      <family val="2"/>
    </font>
    <font>
      <i/>
      <sz val="12"/>
      <color rgb="FF00B050"/>
      <name val="Arial"/>
      <family val="2"/>
    </font>
    <font>
      <sz val="12"/>
      <color rgb="FF0070C0"/>
      <name val="Arial"/>
      <family val="2"/>
    </font>
    <font>
      <b/>
      <i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31">
    <xf numFmtId="0" fontId="0" fillId="0" borderId="0" xfId="0"/>
    <xf numFmtId="0" fontId="3" fillId="0" borderId="0" xfId="3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3" applyFont="1"/>
    <xf numFmtId="0" fontId="6" fillId="0" borderId="0" xfId="4" applyFont="1"/>
    <xf numFmtId="0" fontId="1" fillId="0" borderId="0" xfId="4"/>
    <xf numFmtId="0" fontId="7" fillId="0" borderId="0" xfId="4" applyFont="1" applyAlignment="1">
      <alignment horizontal="right"/>
    </xf>
    <xf numFmtId="0" fontId="7" fillId="0" borderId="0" xfId="4" applyFont="1"/>
    <xf numFmtId="166" fontId="7" fillId="0" borderId="0" xfId="4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 applyBorder="1" applyAlignment="1">
      <alignment horizontal="left"/>
    </xf>
    <xf numFmtId="0" fontId="10" fillId="0" borderId="0" xfId="4" applyFont="1"/>
    <xf numFmtId="0" fontId="18" fillId="0" borderId="0" xfId="0" applyFont="1"/>
    <xf numFmtId="0" fontId="11" fillId="0" borderId="0" xfId="0" applyFont="1"/>
    <xf numFmtId="0" fontId="20" fillId="0" borderId="0" xfId="4" applyFont="1"/>
    <xf numFmtId="0" fontId="13" fillId="0" borderId="0" xfId="0" applyFont="1" applyAlignment="1">
      <alignment horizontal="center"/>
    </xf>
    <xf numFmtId="0" fontId="6" fillId="0" borderId="0" xfId="4" applyFont="1" applyBorder="1" applyAlignment="1">
      <alignment horizontal="right"/>
    </xf>
    <xf numFmtId="166" fontId="5" fillId="0" borderId="0" xfId="4" applyNumberFormat="1" applyFont="1"/>
    <xf numFmtId="166" fontId="23" fillId="0" borderId="0" xfId="4" applyNumberFormat="1" applyFont="1"/>
    <xf numFmtId="0" fontId="11" fillId="0" borderId="0" xfId="4" applyFont="1" applyBorder="1" applyAlignment="1">
      <alignment horizontal="right"/>
    </xf>
    <xf numFmtId="0" fontId="24" fillId="0" borderId="0" xfId="4" applyFont="1" applyBorder="1" applyAlignment="1">
      <alignment horizontal="right"/>
    </xf>
    <xf numFmtId="0" fontId="25" fillId="0" borderId="0" xfId="4" applyFont="1" applyBorder="1"/>
    <xf numFmtId="0" fontId="11" fillId="0" borderId="0" xfId="4" applyFont="1" applyAlignment="1">
      <alignment horizontal="right"/>
    </xf>
    <xf numFmtId="0" fontId="11" fillId="0" borderId="0" xfId="4" applyFont="1"/>
    <xf numFmtId="0" fontId="18" fillId="0" borderId="0" xfId="0" applyFont="1" applyAlignment="1">
      <alignment horizontal="right"/>
    </xf>
    <xf numFmtId="0" fontId="12" fillId="0" borderId="0" xfId="0" applyFont="1"/>
    <xf numFmtId="0" fontId="26" fillId="0" borderId="0" xfId="0" applyFont="1" applyAlignment="1">
      <alignment horizontal="center"/>
    </xf>
    <xf numFmtId="0" fontId="10" fillId="0" borderId="0" xfId="4" applyFont="1" applyAlignment="1">
      <alignment horizontal="left"/>
    </xf>
    <xf numFmtId="0" fontId="20" fillId="0" borderId="0" xfId="4" applyFont="1" applyAlignment="1">
      <alignment horizontal="right"/>
    </xf>
    <xf numFmtId="0" fontId="27" fillId="0" borderId="0" xfId="4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9" fillId="0" borderId="0" xfId="0" applyFont="1"/>
    <xf numFmtId="0" fontId="29" fillId="2" borderId="5" xfId="0" applyFont="1" applyFill="1" applyBorder="1"/>
    <xf numFmtId="0" fontId="29" fillId="2" borderId="6" xfId="0" applyFont="1" applyFill="1" applyBorder="1"/>
    <xf numFmtId="0" fontId="29" fillId="2" borderId="7" xfId="0" applyFont="1" applyFill="1" applyBorder="1" applyAlignment="1">
      <alignment horizontal="right"/>
    </xf>
    <xf numFmtId="0" fontId="29" fillId="2" borderId="11" xfId="0" applyFont="1" applyFill="1" applyBorder="1"/>
    <xf numFmtId="0" fontId="29" fillId="2" borderId="0" xfId="0" applyFont="1" applyFill="1"/>
    <xf numFmtId="0" fontId="29" fillId="2" borderId="12" xfId="0" applyFont="1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11" fillId="2" borderId="11" xfId="0" applyFont="1" applyFill="1" applyBorder="1"/>
    <xf numFmtId="0" fontId="11" fillId="2" borderId="0" xfId="0" applyFont="1" applyFill="1"/>
    <xf numFmtId="0" fontId="11" fillId="2" borderId="12" xfId="0" applyFont="1" applyFill="1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4" fillId="2" borderId="0" xfId="2" applyFont="1" applyFill="1" applyAlignment="1" applyProtection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34" fillId="2" borderId="0" xfId="2" applyFont="1" applyFill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16" fontId="35" fillId="3" borderId="14" xfId="0" applyNumberFormat="1" applyFont="1" applyFill="1" applyBorder="1" applyAlignment="1">
      <alignment horizontal="center"/>
    </xf>
    <xf numFmtId="0" fontId="34" fillId="4" borderId="14" xfId="2" applyFont="1" applyFill="1" applyBorder="1" applyAlignment="1" applyProtection="1">
      <alignment horizontal="center"/>
    </xf>
    <xf numFmtId="0" fontId="36" fillId="0" borderId="0" xfId="2" applyFont="1" applyAlignment="1" applyProtection="1">
      <alignment horizontal="center"/>
    </xf>
    <xf numFmtId="0" fontId="5" fillId="0" borderId="0" xfId="3" applyFont="1"/>
    <xf numFmtId="0" fontId="5" fillId="3" borderId="16" xfId="3" applyFont="1" applyFill="1" applyBorder="1"/>
    <xf numFmtId="0" fontId="5" fillId="3" borderId="17" xfId="3" applyFont="1" applyFill="1" applyBorder="1"/>
    <xf numFmtId="0" fontId="5" fillId="0" borderId="0" xfId="3" applyFont="1" applyAlignment="1">
      <alignment horizontal="center"/>
    </xf>
    <xf numFmtId="0" fontId="39" fillId="0" borderId="0" xfId="3" applyFont="1"/>
    <xf numFmtId="166" fontId="11" fillId="0" borderId="3" xfId="3" applyNumberFormat="1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18" xfId="3" applyFont="1" applyBorder="1" applyAlignment="1">
      <alignment horizontal="center"/>
    </xf>
    <xf numFmtId="166" fontId="11" fillId="0" borderId="18" xfId="3" applyNumberFormat="1" applyFont="1" applyBorder="1" applyAlignment="1">
      <alignment horizontal="center"/>
    </xf>
    <xf numFmtId="166" fontId="11" fillId="0" borderId="19" xfId="3" applyNumberFormat="1" applyFont="1" applyBorder="1" applyAlignment="1">
      <alignment horizontal="center"/>
    </xf>
    <xf numFmtId="166" fontId="11" fillId="0" borderId="20" xfId="3" applyNumberFormat="1" applyFont="1" applyBorder="1" applyAlignment="1">
      <alignment horizontal="center"/>
    </xf>
    <xf numFmtId="0" fontId="11" fillId="0" borderId="21" xfId="3" applyFont="1" applyBorder="1" applyAlignment="1">
      <alignment horizontal="center"/>
    </xf>
    <xf numFmtId="166" fontId="11" fillId="0" borderId="21" xfId="3" applyNumberFormat="1" applyFont="1" applyBorder="1" applyAlignment="1">
      <alignment horizontal="center"/>
    </xf>
    <xf numFmtId="166" fontId="11" fillId="0" borderId="22" xfId="3" applyNumberFormat="1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24" xfId="3" applyFont="1" applyBorder="1" applyAlignment="1">
      <alignment horizontal="center"/>
    </xf>
    <xf numFmtId="0" fontId="40" fillId="2" borderId="5" xfId="3" applyFont="1" applyFill="1" applyBorder="1" applyAlignment="1">
      <alignment horizontal="center" wrapText="1"/>
    </xf>
    <xf numFmtId="0" fontId="40" fillId="2" borderId="6" xfId="3" applyFont="1" applyFill="1" applyBorder="1" applyAlignment="1">
      <alignment horizontal="center" wrapText="1"/>
    </xf>
    <xf numFmtId="0" fontId="40" fillId="2" borderId="6" xfId="3" applyFont="1" applyFill="1" applyBorder="1" applyAlignment="1">
      <alignment horizontal="centerContinuous" wrapText="1"/>
    </xf>
    <xf numFmtId="0" fontId="40" fillId="2" borderId="7" xfId="3" applyFont="1" applyFill="1" applyBorder="1" applyAlignment="1">
      <alignment horizontal="center" wrapText="1"/>
    </xf>
    <xf numFmtId="0" fontId="40" fillId="2" borderId="8" xfId="3" applyFont="1" applyFill="1" applyBorder="1" applyAlignment="1">
      <alignment horizontal="center"/>
    </xf>
    <xf numFmtId="0" fontId="40" fillId="2" borderId="9" xfId="3" applyFont="1" applyFill="1" applyBorder="1" applyAlignment="1">
      <alignment horizontal="center"/>
    </xf>
    <xf numFmtId="0" fontId="40" fillId="2" borderId="10" xfId="3" applyFont="1" applyFill="1" applyBorder="1" applyAlignment="1">
      <alignment horizontal="center"/>
    </xf>
    <xf numFmtId="0" fontId="41" fillId="2" borderId="13" xfId="3" applyFont="1" applyFill="1" applyBorder="1"/>
    <xf numFmtId="0" fontId="40" fillId="2" borderId="25" xfId="3" applyFont="1" applyFill="1" applyBorder="1" applyAlignment="1">
      <alignment horizontal="center"/>
    </xf>
    <xf numFmtId="0" fontId="40" fillId="2" borderId="26" xfId="3" applyFont="1" applyFill="1" applyBorder="1" applyAlignment="1">
      <alignment horizontal="center"/>
    </xf>
    <xf numFmtId="0" fontId="5" fillId="2" borderId="15" xfId="3" applyFont="1" applyFill="1" applyBorder="1" applyAlignment="1">
      <alignment horizontal="centerContinuous"/>
    </xf>
    <xf numFmtId="0" fontId="5" fillId="2" borderId="16" xfId="3" applyFont="1" applyFill="1" applyBorder="1" applyAlignment="1">
      <alignment horizontal="centerContinuous"/>
    </xf>
    <xf numFmtId="0" fontId="5" fillId="2" borderId="17" xfId="3" applyFont="1" applyFill="1" applyBorder="1" applyAlignment="1">
      <alignment horizontal="centerContinuous"/>
    </xf>
    <xf numFmtId="166" fontId="40" fillId="0" borderId="15" xfId="3" applyNumberFormat="1" applyFont="1" applyFill="1" applyBorder="1" applyAlignment="1">
      <alignment horizontal="center"/>
    </xf>
    <xf numFmtId="166" fontId="40" fillId="0" borderId="16" xfId="3" applyNumberFormat="1" applyFont="1" applyFill="1" applyBorder="1" applyAlignment="1">
      <alignment horizontal="center"/>
    </xf>
    <xf numFmtId="166" fontId="40" fillId="0" borderId="17" xfId="3" applyNumberFormat="1" applyFont="1" applyFill="1" applyBorder="1" applyAlignment="1">
      <alignment horizontal="center"/>
    </xf>
    <xf numFmtId="16" fontId="33" fillId="3" borderId="14" xfId="0" applyNumberFormat="1" applyFont="1" applyFill="1" applyBorder="1" applyAlignment="1">
      <alignment horizontal="center"/>
    </xf>
    <xf numFmtId="16" fontId="33" fillId="3" borderId="15" xfId="0" applyNumberFormat="1" applyFont="1" applyFill="1" applyBorder="1" applyAlignment="1">
      <alignment horizontal="center"/>
    </xf>
    <xf numFmtId="0" fontId="5" fillId="0" borderId="11" xfId="3" applyFont="1" applyBorder="1"/>
    <xf numFmtId="0" fontId="5" fillId="0" borderId="0" xfId="3" applyFont="1" applyBorder="1"/>
    <xf numFmtId="0" fontId="5" fillId="0" borderId="12" xfId="3" applyFont="1" applyBorder="1"/>
    <xf numFmtId="0" fontId="5" fillId="0" borderId="8" xfId="3" applyFont="1" applyBorder="1"/>
    <xf numFmtId="0" fontId="12" fillId="3" borderId="15" xfId="3" applyFont="1" applyFill="1" applyBorder="1"/>
    <xf numFmtId="0" fontId="5" fillId="0" borderId="0" xfId="3" applyFont="1" applyFill="1" applyBorder="1"/>
    <xf numFmtId="0" fontId="43" fillId="0" borderId="0" xfId="2" applyFont="1" applyAlignment="1" applyProtection="1">
      <alignment horizontal="center"/>
    </xf>
    <xf numFmtId="16" fontId="35" fillId="3" borderId="13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7" xfId="0" applyFont="1" applyBorder="1"/>
    <xf numFmtId="0" fontId="44" fillId="2" borderId="15" xfId="4" applyFont="1" applyFill="1" applyBorder="1" applyAlignment="1">
      <alignment horizontal="center"/>
    </xf>
    <xf numFmtId="0" fontId="44" fillId="2" borderId="16" xfId="4" applyFont="1" applyFill="1" applyBorder="1" applyAlignment="1">
      <alignment horizontal="center"/>
    </xf>
    <xf numFmtId="1" fontId="48" fillId="2" borderId="15" xfId="4" applyNumberFormat="1" applyFont="1" applyFill="1" applyBorder="1" applyAlignment="1">
      <alignment horizontal="center"/>
    </xf>
    <xf numFmtId="1" fontId="44" fillId="2" borderId="16" xfId="4" applyNumberFormat="1" applyFont="1" applyFill="1" applyBorder="1" applyAlignment="1">
      <alignment horizontal="center"/>
    </xf>
    <xf numFmtId="1" fontId="5" fillId="0" borderId="27" xfId="4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4" applyNumberFormat="1" applyFont="1" applyBorder="1" applyAlignment="1">
      <alignment horizontal="center"/>
    </xf>
    <xf numFmtId="1" fontId="5" fillId="0" borderId="29" xfId="4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4" applyNumberFormat="1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1" fontId="5" fillId="0" borderId="30" xfId="4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4" applyNumberFormat="1" applyFont="1" applyBorder="1" applyAlignment="1">
      <alignment horizontal="center"/>
    </xf>
    <xf numFmtId="0" fontId="44" fillId="2" borderId="17" xfId="4" applyFont="1" applyFill="1" applyBorder="1" applyAlignment="1">
      <alignment horizontal="center"/>
    </xf>
    <xf numFmtId="0" fontId="44" fillId="2" borderId="14" xfId="4" applyFont="1" applyFill="1" applyBorder="1" applyAlignment="1">
      <alignment horizontal="center"/>
    </xf>
    <xf numFmtId="166" fontId="47" fillId="0" borderId="28" xfId="4" applyNumberFormat="1" applyFont="1" applyBorder="1" applyAlignment="1">
      <alignment horizontal="center"/>
    </xf>
    <xf numFmtId="166" fontId="47" fillId="0" borderId="32" xfId="4" applyNumberFormat="1" applyFont="1" applyBorder="1" applyAlignment="1">
      <alignment horizontal="center"/>
    </xf>
    <xf numFmtId="166" fontId="47" fillId="0" borderId="20" xfId="4" applyNumberFormat="1" applyFont="1" applyBorder="1" applyAlignment="1">
      <alignment horizontal="center"/>
    </xf>
    <xf numFmtId="166" fontId="47" fillId="0" borderId="33" xfId="4" applyNumberFormat="1" applyFont="1" applyBorder="1" applyAlignment="1">
      <alignment horizontal="center"/>
    </xf>
    <xf numFmtId="166" fontId="47" fillId="0" borderId="31" xfId="4" applyNumberFormat="1" applyFont="1" applyBorder="1" applyAlignment="1">
      <alignment horizontal="center"/>
    </xf>
    <xf numFmtId="166" fontId="47" fillId="0" borderId="34" xfId="4" applyNumberFormat="1" applyFont="1" applyBorder="1" applyAlignment="1">
      <alignment horizontal="center"/>
    </xf>
    <xf numFmtId="166" fontId="44" fillId="2" borderId="17" xfId="4" applyNumberFormat="1" applyFont="1" applyFill="1" applyBorder="1" applyAlignment="1">
      <alignment horizontal="center"/>
    </xf>
    <xf numFmtId="166" fontId="44" fillId="2" borderId="14" xfId="4" applyNumberFormat="1" applyFont="1" applyFill="1" applyBorder="1" applyAlignment="1">
      <alignment horizontal="center"/>
    </xf>
    <xf numFmtId="1" fontId="48" fillId="2" borderId="14" xfId="4" applyNumberFormat="1" applyFont="1" applyFill="1" applyBorder="1" applyAlignment="1">
      <alignment horizontal="center"/>
    </xf>
    <xf numFmtId="0" fontId="0" fillId="0" borderId="17" xfId="0" applyBorder="1"/>
    <xf numFmtId="2" fontId="49" fillId="0" borderId="15" xfId="0" applyNumberFormat="1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0" fillId="2" borderId="14" xfId="4" applyFont="1" applyFill="1" applyBorder="1" applyAlignment="1">
      <alignment horizontal="center"/>
    </xf>
    <xf numFmtId="166" fontId="11" fillId="0" borderId="14" xfId="4" applyNumberFormat="1" applyFont="1" applyBorder="1" applyAlignment="1">
      <alignment horizontal="center"/>
    </xf>
    <xf numFmtId="0" fontId="50" fillId="3" borderId="15" xfId="4" applyFont="1" applyFill="1" applyBorder="1" applyAlignment="1">
      <alignment horizontal="left"/>
    </xf>
    <xf numFmtId="166" fontId="23" fillId="0" borderId="17" xfId="4" applyNumberFormat="1" applyFont="1" applyBorder="1" applyAlignment="1">
      <alignment horizontal="right"/>
    </xf>
    <xf numFmtId="0" fontId="51" fillId="3" borderId="17" xfId="0" applyFont="1" applyFill="1" applyBorder="1" applyAlignment="1">
      <alignment horizontal="center"/>
    </xf>
    <xf numFmtId="0" fontId="40" fillId="3" borderId="13" xfId="4" applyFont="1" applyFill="1" applyBorder="1" applyAlignment="1">
      <alignment horizontal="center"/>
    </xf>
    <xf numFmtId="166" fontId="23" fillId="0" borderId="16" xfId="4" applyNumberFormat="1" applyFont="1" applyBorder="1" applyAlignment="1">
      <alignment horizontal="right"/>
    </xf>
    <xf numFmtId="0" fontId="11" fillId="2" borderId="5" xfId="0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40" fillId="2" borderId="7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44" fillId="2" borderId="0" xfId="4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19" fillId="0" borderId="18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2" fillId="3" borderId="15" xfId="4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0" fontId="44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44" fillId="0" borderId="0" xfId="4" applyFont="1" applyFill="1" applyBorder="1" applyAlignment="1">
      <alignment horizontal="center"/>
    </xf>
    <xf numFmtId="166" fontId="47" fillId="0" borderId="0" xfId="4" applyNumberFormat="1" applyFont="1" applyFill="1" applyBorder="1" applyAlignment="1">
      <alignment horizontal="center"/>
    </xf>
    <xf numFmtId="166" fontId="44" fillId="0" borderId="0" xfId="4" applyNumberFormat="1" applyFont="1" applyFill="1" applyBorder="1" applyAlignment="1">
      <alignment horizontal="center"/>
    </xf>
    <xf numFmtId="0" fontId="40" fillId="2" borderId="15" xfId="4" applyFont="1" applyFill="1" applyBorder="1" applyAlignment="1">
      <alignment horizontal="left"/>
    </xf>
    <xf numFmtId="0" fontId="7" fillId="2" borderId="16" xfId="4" applyFont="1" applyFill="1" applyBorder="1"/>
    <xf numFmtId="0" fontId="7" fillId="2" borderId="17" xfId="0" applyFont="1" applyFill="1" applyBorder="1"/>
    <xf numFmtId="0" fontId="10" fillId="0" borderId="8" xfId="4" applyFont="1" applyBorder="1"/>
    <xf numFmtId="0" fontId="10" fillId="0" borderId="9" xfId="4" applyFont="1" applyBorder="1" applyAlignment="1">
      <alignment horizontal="left"/>
    </xf>
    <xf numFmtId="0" fontId="0" fillId="0" borderId="10" xfId="0" applyBorder="1"/>
    <xf numFmtId="0" fontId="0" fillId="0" borderId="15" xfId="0" applyBorder="1"/>
    <xf numFmtId="0" fontId="10" fillId="0" borderId="16" xfId="4" applyFont="1" applyBorder="1" applyAlignment="1">
      <alignment horizontal="left"/>
    </xf>
    <xf numFmtId="0" fontId="2" fillId="0" borderId="5" xfId="3" applyFont="1" applyBorder="1"/>
    <xf numFmtId="0" fontId="53" fillId="3" borderId="5" xfId="3" applyFont="1" applyFill="1" applyBorder="1"/>
    <xf numFmtId="0" fontId="47" fillId="3" borderId="6" xfId="3" applyFont="1" applyFill="1" applyBorder="1"/>
    <xf numFmtId="0" fontId="53" fillId="3" borderId="6" xfId="3" applyFont="1" applyFill="1" applyBorder="1"/>
    <xf numFmtId="0" fontId="47" fillId="3" borderId="7" xfId="3" applyFont="1" applyFill="1" applyBorder="1"/>
    <xf numFmtId="0" fontId="5" fillId="0" borderId="5" xfId="3" applyFont="1" applyBorder="1"/>
    <xf numFmtId="0" fontId="39" fillId="0" borderId="18" xfId="3" applyFont="1" applyBorder="1" applyAlignment="1">
      <alignment horizontal="center"/>
    </xf>
    <xf numFmtId="166" fontId="5" fillId="0" borderId="18" xfId="3" applyNumberFormat="1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166" fontId="56" fillId="0" borderId="19" xfId="3" applyNumberFormat="1" applyFont="1" applyBorder="1" applyAlignment="1">
      <alignment horizontal="center"/>
    </xf>
    <xf numFmtId="0" fontId="39" fillId="0" borderId="3" xfId="3" applyFont="1" applyBorder="1" applyAlignment="1">
      <alignment horizontal="center"/>
    </xf>
    <xf numFmtId="166" fontId="5" fillId="0" borderId="3" xfId="3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166" fontId="56" fillId="0" borderId="20" xfId="3" applyNumberFormat="1" applyFont="1" applyBorder="1" applyAlignment="1">
      <alignment horizontal="center"/>
    </xf>
    <xf numFmtId="0" fontId="39" fillId="0" borderId="21" xfId="3" applyFont="1" applyBorder="1" applyAlignment="1">
      <alignment horizontal="center"/>
    </xf>
    <xf numFmtId="166" fontId="5" fillId="0" borderId="21" xfId="3" applyNumberFormat="1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166" fontId="56" fillId="0" borderId="22" xfId="3" applyNumberFormat="1" applyFont="1" applyBorder="1" applyAlignment="1">
      <alignment horizontal="center"/>
    </xf>
    <xf numFmtId="166" fontId="57" fillId="0" borderId="0" xfId="3" applyNumberFormat="1" applyFont="1" applyBorder="1" applyAlignment="1">
      <alignment horizontal="center"/>
    </xf>
    <xf numFmtId="0" fontId="57" fillId="0" borderId="0" xfId="3" applyFont="1"/>
    <xf numFmtId="2" fontId="11" fillId="0" borderId="0" xfId="4" applyNumberFormat="1" applyFont="1"/>
    <xf numFmtId="164" fontId="11" fillId="0" borderId="0" xfId="4" applyNumberFormat="1" applyFont="1"/>
    <xf numFmtId="0" fontId="44" fillId="2" borderId="5" xfId="3" applyFont="1" applyFill="1" applyBorder="1" applyAlignment="1">
      <alignment horizontal="center" wrapText="1"/>
    </xf>
    <xf numFmtId="0" fontId="44" fillId="2" borderId="6" xfId="3" applyFont="1" applyFill="1" applyBorder="1" applyAlignment="1">
      <alignment horizontal="center" wrapText="1"/>
    </xf>
    <xf numFmtId="0" fontId="50" fillId="2" borderId="6" xfId="3" applyFont="1" applyFill="1" applyBorder="1" applyAlignment="1">
      <alignment horizontal="center" wrapText="1"/>
    </xf>
    <xf numFmtId="0" fontId="44" fillId="2" borderId="6" xfId="3" applyFont="1" applyFill="1" applyBorder="1" applyAlignment="1">
      <alignment horizontal="centerContinuous" wrapText="1"/>
    </xf>
    <xf numFmtId="0" fontId="55" fillId="2" borderId="7" xfId="3" applyFont="1" applyFill="1" applyBorder="1" applyAlignment="1">
      <alignment horizontal="center" wrapText="1"/>
    </xf>
    <xf numFmtId="0" fontId="44" fillId="2" borderId="8" xfId="3" applyFont="1" applyFill="1" applyBorder="1" applyAlignment="1">
      <alignment horizontal="center"/>
    </xf>
    <xf numFmtId="0" fontId="44" fillId="2" borderId="9" xfId="3" applyFont="1" applyFill="1" applyBorder="1" applyAlignment="1">
      <alignment horizontal="center"/>
    </xf>
    <xf numFmtId="0" fontId="55" fillId="2" borderId="10" xfId="3" applyFont="1" applyFill="1" applyBorder="1" applyAlignment="1">
      <alignment horizontal="center"/>
    </xf>
    <xf numFmtId="0" fontId="44" fillId="2" borderId="5" xfId="3" applyFont="1" applyFill="1" applyBorder="1"/>
    <xf numFmtId="0" fontId="59" fillId="2" borderId="11" xfId="3" applyFont="1" applyFill="1" applyBorder="1" applyAlignment="1">
      <alignment horizontal="center"/>
    </xf>
    <xf numFmtId="0" fontId="59" fillId="2" borderId="8" xfId="3" applyFont="1" applyFill="1" applyBorder="1" applyAlignment="1">
      <alignment horizontal="center"/>
    </xf>
    <xf numFmtId="0" fontId="44" fillId="2" borderId="14" xfId="3" applyFont="1" applyFill="1" applyBorder="1" applyAlignment="1">
      <alignment horizontal="center"/>
    </xf>
    <xf numFmtId="0" fontId="39" fillId="0" borderId="1" xfId="3" applyFont="1" applyBorder="1" applyAlignment="1">
      <alignment horizontal="center"/>
    </xf>
    <xf numFmtId="166" fontId="11" fillId="0" borderId="37" xfId="3" applyNumberFormat="1" applyFont="1" applyBorder="1" applyAlignment="1">
      <alignment horizontal="center"/>
    </xf>
    <xf numFmtId="166" fontId="11" fillId="0" borderId="33" xfId="3" applyNumberFormat="1" applyFont="1" applyBorder="1" applyAlignment="1">
      <alignment horizontal="center"/>
    </xf>
    <xf numFmtId="166" fontId="11" fillId="0" borderId="38" xfId="3" applyNumberFormat="1" applyFont="1" applyBorder="1" applyAlignment="1">
      <alignment horizontal="center"/>
    </xf>
    <xf numFmtId="0" fontId="11" fillId="0" borderId="37" xfId="3" applyFont="1" applyBorder="1" applyAlignment="1">
      <alignment horizontal="center"/>
    </xf>
    <xf numFmtId="0" fontId="11" fillId="0" borderId="33" xfId="3" applyFont="1" applyBorder="1" applyAlignment="1">
      <alignment horizontal="center"/>
    </xf>
    <xf numFmtId="0" fontId="11" fillId="0" borderId="38" xfId="3" applyFont="1" applyBorder="1" applyAlignment="1">
      <alignment horizontal="center"/>
    </xf>
    <xf numFmtId="166" fontId="5" fillId="0" borderId="5" xfId="3" applyNumberFormat="1" applyFont="1" applyBorder="1" applyAlignment="1">
      <alignment horizontal="center"/>
    </xf>
    <xf numFmtId="166" fontId="5" fillId="0" borderId="11" xfId="3" applyNumberFormat="1" applyFont="1" applyBorder="1" applyAlignment="1">
      <alignment horizontal="center"/>
    </xf>
    <xf numFmtId="166" fontId="5" fillId="0" borderId="8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166" fontId="5" fillId="0" borderId="1" xfId="3" applyNumberFormat="1" applyFont="1" applyBorder="1" applyAlignment="1">
      <alignment horizontal="center"/>
    </xf>
    <xf numFmtId="166" fontId="39" fillId="0" borderId="0" xfId="3" applyNumberFormat="1" applyFont="1" applyBorder="1" applyAlignment="1">
      <alignment horizontal="center"/>
    </xf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166" fontId="39" fillId="0" borderId="11" xfId="3" applyNumberFormat="1" applyFont="1" applyBorder="1" applyAlignment="1">
      <alignment horizontal="center"/>
    </xf>
    <xf numFmtId="166" fontId="39" fillId="0" borderId="12" xfId="3" applyNumberFormat="1" applyFont="1" applyBorder="1" applyAlignment="1">
      <alignment horizontal="center"/>
    </xf>
    <xf numFmtId="0" fontId="5" fillId="0" borderId="8" xfId="3" applyFont="1" applyBorder="1" applyAlignment="1">
      <alignment horizontal="left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44" fillId="3" borderId="5" xfId="3" applyFont="1" applyFill="1" applyBorder="1" applyAlignment="1">
      <alignment horizontal="left"/>
    </xf>
    <xf numFmtId="0" fontId="5" fillId="3" borderId="7" xfId="3" applyFont="1" applyFill="1" applyBorder="1"/>
    <xf numFmtId="0" fontId="40" fillId="2" borderId="5" xfId="4" applyFont="1" applyFill="1" applyBorder="1" applyAlignment="1">
      <alignment horizontal="center"/>
    </xf>
    <xf numFmtId="0" fontId="40" fillId="2" borderId="6" xfId="4" applyFont="1" applyFill="1" applyBorder="1" applyAlignment="1">
      <alignment horizontal="center"/>
    </xf>
    <xf numFmtId="0" fontId="40" fillId="2" borderId="7" xfId="4" applyFont="1" applyFill="1" applyBorder="1" applyAlignment="1">
      <alignment horizontal="center"/>
    </xf>
    <xf numFmtId="1" fontId="11" fillId="0" borderId="3" xfId="4" applyNumberFormat="1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1" fontId="11" fillId="0" borderId="1" xfId="4" applyNumberFormat="1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1" fontId="40" fillId="2" borderId="15" xfId="4" applyNumberFormat="1" applyFont="1" applyFill="1" applyBorder="1" applyAlignment="1">
      <alignment horizontal="center"/>
    </xf>
    <xf numFmtId="1" fontId="40" fillId="2" borderId="16" xfId="4" applyNumberFormat="1" applyFont="1" applyFill="1" applyBorder="1" applyAlignment="1">
      <alignment horizontal="center"/>
    </xf>
    <xf numFmtId="1" fontId="40" fillId="2" borderId="17" xfId="4" applyNumberFormat="1" applyFont="1" applyFill="1" applyBorder="1" applyAlignment="1">
      <alignment horizontal="center"/>
    </xf>
    <xf numFmtId="0" fontId="5" fillId="0" borderId="6" xfId="3" applyFont="1" applyBorder="1"/>
    <xf numFmtId="0" fontId="5" fillId="0" borderId="7" xfId="3" applyFont="1" applyBorder="1"/>
    <xf numFmtId="0" fontId="5" fillId="0" borderId="9" xfId="3" applyFont="1" applyBorder="1"/>
    <xf numFmtId="0" fontId="5" fillId="0" borderId="10" xfId="3" applyFont="1" applyBorder="1"/>
    <xf numFmtId="0" fontId="11" fillId="0" borderId="14" xfId="4" applyFont="1" applyBorder="1" applyAlignment="1">
      <alignment horizontal="center"/>
    </xf>
    <xf numFmtId="2" fontId="11" fillId="0" borderId="14" xfId="4" applyNumberFormat="1" applyFont="1" applyBorder="1" applyAlignment="1">
      <alignment horizontal="center"/>
    </xf>
    <xf numFmtId="0" fontId="10" fillId="3" borderId="5" xfId="4" applyFont="1" applyFill="1" applyBorder="1" applyAlignment="1">
      <alignment horizontal="left"/>
    </xf>
    <xf numFmtId="0" fontId="11" fillId="3" borderId="7" xfId="4" applyFont="1" applyFill="1" applyBorder="1" applyAlignment="1">
      <alignment horizontal="right"/>
    </xf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0" fontId="11" fillId="0" borderId="34" xfId="3" applyFont="1" applyBorder="1" applyAlignment="1">
      <alignment horizontal="center"/>
    </xf>
    <xf numFmtId="16" fontId="33" fillId="3" borderId="14" xfId="0" applyNumberFormat="1" applyFont="1" applyFill="1" applyBorder="1" applyAlignment="1">
      <alignment horizontal="center" vertical="center"/>
    </xf>
    <xf numFmtId="16" fontId="33" fillId="3" borderId="17" xfId="0" applyNumberFormat="1" applyFont="1" applyFill="1" applyBorder="1" applyAlignment="1">
      <alignment horizontal="center" vertical="center"/>
    </xf>
    <xf numFmtId="0" fontId="44" fillId="3" borderId="15" xfId="3" applyFont="1" applyFill="1" applyBorder="1"/>
    <xf numFmtId="0" fontId="44" fillId="3" borderId="16" xfId="3" applyFont="1" applyFill="1" applyBorder="1"/>
    <xf numFmtId="0" fontId="44" fillId="3" borderId="17" xfId="3" applyFont="1" applyFill="1" applyBorder="1"/>
    <xf numFmtId="0" fontId="12" fillId="0" borderId="0" xfId="3" applyFont="1"/>
    <xf numFmtId="165" fontId="5" fillId="0" borderId="14" xfId="3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0" fontId="34" fillId="0" borderId="0" xfId="2" applyFont="1" applyFill="1" applyBorder="1" applyAlignment="1" applyProtection="1">
      <alignment horizontal="center"/>
    </xf>
    <xf numFmtId="0" fontId="2" fillId="0" borderId="6" xfId="3" applyBorder="1"/>
    <xf numFmtId="0" fontId="2" fillId="0" borderId="7" xfId="3" applyBorder="1"/>
    <xf numFmtId="0" fontId="2" fillId="0" borderId="11" xfId="3" applyFont="1" applyBorder="1"/>
    <xf numFmtId="0" fontId="2" fillId="0" borderId="0" xfId="3" applyBorder="1"/>
    <xf numFmtId="0" fontId="2" fillId="0" borderId="12" xfId="3" applyBorder="1"/>
    <xf numFmtId="0" fontId="2" fillId="0" borderId="11" xfId="3" applyBorder="1"/>
    <xf numFmtId="0" fontId="2" fillId="0" borderId="8" xfId="3" applyFont="1" applyBorder="1"/>
    <xf numFmtId="0" fontId="2" fillId="0" borderId="9" xfId="3" applyBorder="1"/>
    <xf numFmtId="0" fontId="2" fillId="0" borderId="10" xfId="3" applyBorder="1"/>
    <xf numFmtId="166" fontId="5" fillId="5" borderId="3" xfId="3" applyNumberFormat="1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5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0" fontId="5" fillId="0" borderId="17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166" fontId="44" fillId="2" borderId="15" xfId="3" applyNumberFormat="1" applyFont="1" applyFill="1" applyBorder="1" applyAlignment="1">
      <alignment horizontal="center"/>
    </xf>
    <xf numFmtId="166" fontId="44" fillId="2" borderId="16" xfId="3" applyNumberFormat="1" applyFont="1" applyFill="1" applyBorder="1" applyAlignment="1">
      <alignment horizontal="center"/>
    </xf>
    <xf numFmtId="0" fontId="40" fillId="3" borderId="15" xfId="4" applyFont="1" applyFill="1" applyBorder="1" applyAlignment="1">
      <alignment horizontal="center"/>
    </xf>
    <xf numFmtId="0" fontId="40" fillId="3" borderId="17" xfId="4" applyFont="1" applyFill="1" applyBorder="1" applyAlignment="1">
      <alignment horizontal="center"/>
    </xf>
    <xf numFmtId="0" fontId="62" fillId="2" borderId="6" xfId="3" applyFont="1" applyFill="1" applyBorder="1" applyAlignment="1">
      <alignment horizontal="center" wrapText="1"/>
    </xf>
    <xf numFmtId="0" fontId="62" fillId="2" borderId="9" xfId="3" applyFont="1" applyFill="1" applyBorder="1" applyAlignment="1">
      <alignment horizontal="center"/>
    </xf>
    <xf numFmtId="166" fontId="63" fillId="0" borderId="18" xfId="3" applyNumberFormat="1" applyFont="1" applyBorder="1" applyAlignment="1">
      <alignment horizontal="center"/>
    </xf>
    <xf numFmtId="166" fontId="63" fillId="0" borderId="3" xfId="3" applyNumberFormat="1" applyFont="1" applyBorder="1" applyAlignment="1">
      <alignment horizontal="center"/>
    </xf>
    <xf numFmtId="166" fontId="63" fillId="0" borderId="21" xfId="3" applyNumberFormat="1" applyFont="1" applyBorder="1" applyAlignment="1">
      <alignment horizontal="center"/>
    </xf>
    <xf numFmtId="0" fontId="64" fillId="2" borderId="6" xfId="3" applyFont="1" applyFill="1" applyBorder="1" applyAlignment="1">
      <alignment horizontal="center" wrapText="1"/>
    </xf>
    <xf numFmtId="0" fontId="64" fillId="2" borderId="9" xfId="3" applyFont="1" applyFill="1" applyBorder="1" applyAlignment="1">
      <alignment horizontal="center"/>
    </xf>
    <xf numFmtId="0" fontId="65" fillId="0" borderId="18" xfId="3" applyFont="1" applyBorder="1" applyAlignment="1">
      <alignment horizontal="center"/>
    </xf>
    <xf numFmtId="0" fontId="65" fillId="0" borderId="3" xfId="3" applyFont="1" applyBorder="1" applyAlignment="1">
      <alignment horizontal="center"/>
    </xf>
    <xf numFmtId="0" fontId="65" fillId="0" borderId="21" xfId="3" applyFont="1" applyBorder="1" applyAlignment="1">
      <alignment horizontal="center"/>
    </xf>
    <xf numFmtId="0" fontId="66" fillId="2" borderId="6" xfId="3" applyFont="1" applyFill="1" applyBorder="1" applyAlignment="1">
      <alignment horizontal="center" wrapText="1"/>
    </xf>
    <xf numFmtId="0" fontId="66" fillId="2" borderId="9" xfId="3" applyFont="1" applyFill="1" applyBorder="1" applyAlignment="1">
      <alignment horizontal="center"/>
    </xf>
    <xf numFmtId="0" fontId="33" fillId="0" borderId="18" xfId="3" applyFont="1" applyBorder="1" applyAlignment="1">
      <alignment horizontal="center"/>
    </xf>
    <xf numFmtId="166" fontId="33" fillId="0" borderId="3" xfId="3" applyNumberFormat="1" applyFont="1" applyBorder="1" applyAlignment="1">
      <alignment horizontal="center"/>
    </xf>
    <xf numFmtId="166" fontId="33" fillId="0" borderId="21" xfId="3" applyNumberFormat="1" applyFont="1" applyBorder="1" applyAlignment="1">
      <alignment horizontal="center"/>
    </xf>
    <xf numFmtId="166" fontId="33" fillId="0" borderId="18" xfId="3" applyNumberFormat="1" applyFont="1" applyBorder="1" applyAlignment="1">
      <alignment horizontal="center"/>
    </xf>
    <xf numFmtId="0" fontId="67" fillId="2" borderId="17" xfId="4" applyFont="1" applyFill="1" applyBorder="1" applyAlignment="1">
      <alignment horizontal="center"/>
    </xf>
    <xf numFmtId="166" fontId="68" fillId="0" borderId="28" xfId="4" applyNumberFormat="1" applyFont="1" applyBorder="1" applyAlignment="1">
      <alignment horizontal="center"/>
    </xf>
    <xf numFmtId="166" fontId="68" fillId="0" borderId="20" xfId="4" applyNumberFormat="1" applyFont="1" applyBorder="1" applyAlignment="1">
      <alignment horizontal="center"/>
    </xf>
    <xf numFmtId="166" fontId="68" fillId="0" borderId="31" xfId="4" applyNumberFormat="1" applyFont="1" applyBorder="1" applyAlignment="1">
      <alignment horizontal="center"/>
    </xf>
    <xf numFmtId="166" fontId="67" fillId="2" borderId="17" xfId="4" applyNumberFormat="1" applyFont="1" applyFill="1" applyBorder="1" applyAlignment="1">
      <alignment horizontal="center"/>
    </xf>
    <xf numFmtId="0" fontId="69" fillId="2" borderId="17" xfId="4" applyFont="1" applyFill="1" applyBorder="1" applyAlignment="1">
      <alignment horizontal="center"/>
    </xf>
    <xf numFmtId="166" fontId="70" fillId="0" borderId="28" xfId="4" applyNumberFormat="1" applyFont="1" applyBorder="1" applyAlignment="1">
      <alignment horizontal="center"/>
    </xf>
    <xf numFmtId="166" fontId="70" fillId="0" borderId="20" xfId="4" applyNumberFormat="1" applyFont="1" applyBorder="1" applyAlignment="1">
      <alignment horizontal="center"/>
    </xf>
    <xf numFmtId="166" fontId="70" fillId="0" borderId="31" xfId="4" applyNumberFormat="1" applyFont="1" applyBorder="1" applyAlignment="1">
      <alignment horizontal="center"/>
    </xf>
    <xf numFmtId="166" fontId="69" fillId="2" borderId="17" xfId="4" applyNumberFormat="1" applyFont="1" applyFill="1" applyBorder="1" applyAlignment="1">
      <alignment horizontal="center"/>
    </xf>
    <xf numFmtId="1" fontId="71" fillId="0" borderId="2" xfId="0" applyNumberFormat="1" applyFont="1" applyBorder="1" applyAlignment="1">
      <alignment horizontal="center"/>
    </xf>
    <xf numFmtId="1" fontId="71" fillId="0" borderId="3" xfId="0" applyNumberFormat="1" applyFont="1" applyBorder="1" applyAlignment="1">
      <alignment horizontal="center"/>
    </xf>
    <xf numFmtId="1" fontId="71" fillId="0" borderId="1" xfId="0" applyNumberFormat="1" applyFont="1" applyBorder="1" applyAlignment="1">
      <alignment horizontal="center"/>
    </xf>
    <xf numFmtId="1" fontId="72" fillId="2" borderId="16" xfId="4" applyNumberFormat="1" applyFont="1" applyFill="1" applyBorder="1" applyAlignment="1">
      <alignment horizontal="center"/>
    </xf>
  </cellXfs>
  <cellStyles count="5">
    <cellStyle name="Euro" xfId="1"/>
    <cellStyle name="Link" xfId="2" builtinId="8"/>
    <cellStyle name="Standard" xfId="0" builtinId="0"/>
    <cellStyle name="Standard_GleitDur" xfId="3"/>
    <cellStyle name="Standard_ÜbBl1-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45458839565101E-2"/>
          <c:y val="3.6468330134357005E-2"/>
          <c:w val="0.92198709273478052"/>
          <c:h val="0.92706333973128596"/>
        </c:manualLayout>
      </c:layout>
      <c:lineChart>
        <c:grouping val="standard"/>
        <c:varyColors val="0"/>
        <c:ser>
          <c:idx val="0"/>
          <c:order val="0"/>
          <c:tx>
            <c:strRef>
              <c:f>'Ü 4-10'!$D$9</c:f>
              <c:strCache>
                <c:ptCount val="1"/>
                <c:pt idx="0">
                  <c:v>Ursprungs-werte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'Ü 4-10'!$C$11:$C$19</c:f>
              <c:strCache>
                <c:ptCount val="9"/>
                <c:pt idx="0">
                  <c:v>20-I</c:v>
                </c:pt>
                <c:pt idx="1">
                  <c:v>20-II</c:v>
                </c:pt>
                <c:pt idx="2">
                  <c:v>20-III</c:v>
                </c:pt>
                <c:pt idx="3">
                  <c:v>21-I</c:v>
                </c:pt>
                <c:pt idx="4">
                  <c:v>21-II</c:v>
                </c:pt>
                <c:pt idx="5">
                  <c:v>21-III</c:v>
                </c:pt>
                <c:pt idx="6">
                  <c:v>22-I</c:v>
                </c:pt>
                <c:pt idx="7">
                  <c:v>22-II</c:v>
                </c:pt>
                <c:pt idx="8">
                  <c:v>22-III</c:v>
                </c:pt>
              </c:strCache>
            </c:strRef>
          </c:cat>
          <c:val>
            <c:numRef>
              <c:f>'Ü 4-10'!$D$11:$D$19</c:f>
              <c:numCache>
                <c:formatCode>General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29</c:v>
                </c:pt>
                <c:pt idx="4">
                  <c:v>42</c:v>
                </c:pt>
                <c:pt idx="5">
                  <c:v>34</c:v>
                </c:pt>
                <c:pt idx="6">
                  <c:v>35</c:v>
                </c:pt>
                <c:pt idx="7">
                  <c:v>46</c:v>
                </c:pt>
                <c:pt idx="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4-4259-ACE1-408FE7C48FA9}"/>
            </c:ext>
          </c:extLst>
        </c:ser>
        <c:ser>
          <c:idx val="1"/>
          <c:order val="1"/>
          <c:tx>
            <c:strRef>
              <c:f>'Ü 4-10'!$E$9</c:f>
              <c:strCache>
                <c:ptCount val="1"/>
                <c:pt idx="0">
                  <c:v>Gleit. 3er Durchschnitt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'Ü 4-10'!$C$11:$C$19</c:f>
              <c:strCache>
                <c:ptCount val="9"/>
                <c:pt idx="0">
                  <c:v>20-I</c:v>
                </c:pt>
                <c:pt idx="1">
                  <c:v>20-II</c:v>
                </c:pt>
                <c:pt idx="2">
                  <c:v>20-III</c:v>
                </c:pt>
                <c:pt idx="3">
                  <c:v>21-I</c:v>
                </c:pt>
                <c:pt idx="4">
                  <c:v>21-II</c:v>
                </c:pt>
                <c:pt idx="5">
                  <c:v>21-III</c:v>
                </c:pt>
                <c:pt idx="6">
                  <c:v>22-I</c:v>
                </c:pt>
                <c:pt idx="7">
                  <c:v>22-II</c:v>
                </c:pt>
                <c:pt idx="8">
                  <c:v>22-III</c:v>
                </c:pt>
              </c:strCache>
            </c:strRef>
          </c:cat>
          <c:val>
            <c:numRef>
              <c:f>'Ü 4-10'!$E$11:$E$19</c:f>
              <c:numCache>
                <c:formatCode>0.0</c:formatCode>
                <c:ptCount val="9"/>
                <c:pt idx="1">
                  <c:v>8</c:v>
                </c:pt>
                <c:pt idx="2">
                  <c:v>16.333333333333332</c:v>
                </c:pt>
                <c:pt idx="3">
                  <c:v>26.333333333333332</c:v>
                </c:pt>
                <c:pt idx="4">
                  <c:v>35</c:v>
                </c:pt>
                <c:pt idx="5">
                  <c:v>37</c:v>
                </c:pt>
                <c:pt idx="6">
                  <c:v>38.333333333333336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4-4259-ACE1-408FE7C48FA9}"/>
            </c:ext>
          </c:extLst>
        </c:ser>
        <c:ser>
          <c:idx val="2"/>
          <c:order val="2"/>
          <c:tx>
            <c:strRef>
              <c:f>'Ü 4-10'!$J$9</c:f>
              <c:strCache>
                <c:ptCount val="1"/>
                <c:pt idx="0">
                  <c:v>Saisonberein. Werte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'Ü 4-10'!$C$11:$C$19</c:f>
              <c:strCache>
                <c:ptCount val="9"/>
                <c:pt idx="0">
                  <c:v>20-I</c:v>
                </c:pt>
                <c:pt idx="1">
                  <c:v>20-II</c:v>
                </c:pt>
                <c:pt idx="2">
                  <c:v>20-III</c:v>
                </c:pt>
                <c:pt idx="3">
                  <c:v>21-I</c:v>
                </c:pt>
                <c:pt idx="4">
                  <c:v>21-II</c:v>
                </c:pt>
                <c:pt idx="5">
                  <c:v>21-III</c:v>
                </c:pt>
                <c:pt idx="6">
                  <c:v>22-I</c:v>
                </c:pt>
                <c:pt idx="7">
                  <c:v>22-II</c:v>
                </c:pt>
                <c:pt idx="8">
                  <c:v>22-III</c:v>
                </c:pt>
              </c:strCache>
            </c:strRef>
          </c:cat>
          <c:val>
            <c:numRef>
              <c:f>'Ü 4-10'!$J$11:$J$19</c:f>
              <c:numCache>
                <c:formatCode>0.0</c:formatCode>
                <c:ptCount val="9"/>
                <c:pt idx="0">
                  <c:v>4.3333333333333339</c:v>
                </c:pt>
                <c:pt idx="1">
                  <c:v>6.333333333333333</c:v>
                </c:pt>
                <c:pt idx="2">
                  <c:v>13.666666666666666</c:v>
                </c:pt>
                <c:pt idx="3">
                  <c:v>29.333333333333336</c:v>
                </c:pt>
                <c:pt idx="4">
                  <c:v>36.333333333333336</c:v>
                </c:pt>
                <c:pt idx="5">
                  <c:v>39.666666666666664</c:v>
                </c:pt>
                <c:pt idx="6">
                  <c:v>35.333333333333336</c:v>
                </c:pt>
                <c:pt idx="7">
                  <c:v>40.333333333333336</c:v>
                </c:pt>
                <c:pt idx="8">
                  <c:v>44.666666666666664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59-ACE1-408FE7C4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81808"/>
        <c:axId val="1"/>
      </c:lineChart>
      <c:catAx>
        <c:axId val="422281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422281808"/>
        <c:crosses val="autoZero"/>
        <c:crossBetween val="midCat"/>
        <c:minorUnit val="0.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23215834162636"/>
          <c:y val="0.85891503961691307"/>
          <c:w val="0.83204543999627534"/>
          <c:h val="7.1317848591810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75" l="0.78740157499999996" r="0.78740157499999996" t="0.71" header="0.51181102300000003" footer="0.51181102300000003"/>
    <c:pageSetup paperSize="9" orientation="landscape" horizontalDpi="-4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</a:t>
            </a:r>
          </a:p>
        </c:rich>
      </c:tx>
      <c:layout>
        <c:manualLayout>
          <c:xMode val="edge"/>
          <c:yMode val="edge"/>
          <c:x val="1.2106422090497115E-2"/>
          <c:y val="6.909086295152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75302663438259E-2"/>
          <c:y val="5.4545454545454543E-2"/>
          <c:w val="0.89830508474576276"/>
          <c:h val="0.832727272727272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4-11'!$C$9:$C$16</c:f>
              <c:numCache>
                <c:formatCode>0.0</c:formatCode>
                <c:ptCount val="8"/>
                <c:pt idx="0">
                  <c:v>-3.5</c:v>
                </c:pt>
                <c:pt idx="1">
                  <c:v>-2.5</c:v>
                </c:pt>
                <c:pt idx="2">
                  <c:v>-1.5</c:v>
                </c:pt>
                <c:pt idx="3">
                  <c:v>-0.5</c:v>
                </c:pt>
                <c:pt idx="4">
                  <c:v>0.5</c:v>
                </c:pt>
                <c:pt idx="5">
                  <c:v>1.5</c:v>
                </c:pt>
                <c:pt idx="6">
                  <c:v>2.5</c:v>
                </c:pt>
                <c:pt idx="7">
                  <c:v>3.5</c:v>
                </c:pt>
              </c:numCache>
            </c:numRef>
          </c:xVal>
          <c:yVal>
            <c:numRef>
              <c:f>'Ü 4-11'!$D$9:$D$16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82-42C6-941D-93401FE0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93776"/>
        <c:axId val="1"/>
      </c:scatterChart>
      <c:valAx>
        <c:axId val="1763937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3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
mit Regressionsgrade</a:t>
            </a:r>
          </a:p>
        </c:rich>
      </c:tx>
      <c:layout>
        <c:manualLayout>
          <c:xMode val="edge"/>
          <c:yMode val="edge"/>
          <c:x val="2.4647811880657775E-2"/>
          <c:y val="7.7295135156075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14122343786398E-2"/>
          <c:y val="5.797128798350687E-2"/>
          <c:w val="0.93309939368827166"/>
          <c:h val="0.830921794430265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3744862557665399E-2"/>
                  <c:y val="0.3759647725856515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3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4-11'!$C$9:$C$16</c:f>
              <c:numCache>
                <c:formatCode>0.0</c:formatCode>
                <c:ptCount val="8"/>
                <c:pt idx="0">
                  <c:v>-3.5</c:v>
                </c:pt>
                <c:pt idx="1">
                  <c:v>-2.5</c:v>
                </c:pt>
                <c:pt idx="2">
                  <c:v>-1.5</c:v>
                </c:pt>
                <c:pt idx="3">
                  <c:v>-0.5</c:v>
                </c:pt>
                <c:pt idx="4">
                  <c:v>0.5</c:v>
                </c:pt>
                <c:pt idx="5">
                  <c:v>1.5</c:v>
                </c:pt>
                <c:pt idx="6">
                  <c:v>2.5</c:v>
                </c:pt>
                <c:pt idx="7">
                  <c:v>3.5</c:v>
                </c:pt>
              </c:numCache>
            </c:numRef>
          </c:xVal>
          <c:yVal>
            <c:numRef>
              <c:f>'Ü 4-11'!$D$9:$D$16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E9-4178-BA8C-FCD32C25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97384"/>
        <c:axId val="1"/>
      </c:scatterChart>
      <c:valAx>
        <c:axId val="1763973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7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
mit Regressionsgrade
und Saisonbereinigung</a:t>
            </a:r>
          </a:p>
        </c:rich>
      </c:tx>
      <c:layout>
        <c:manualLayout>
          <c:xMode val="edge"/>
          <c:yMode val="edge"/>
          <c:x val="2.4647811880657775E-2"/>
          <c:y val="7.7295140497143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35252131289313E-2"/>
          <c:y val="7.2464109979383587E-2"/>
          <c:w val="0.92605713411326585"/>
          <c:h val="0.777781447112050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6.9936161172038797E-2"/>
                  <c:y val="0.40735761055031633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4-11'!$C$9:$C$16</c:f>
              <c:numCache>
                <c:formatCode>0.0</c:formatCode>
                <c:ptCount val="8"/>
                <c:pt idx="0">
                  <c:v>-3.5</c:v>
                </c:pt>
                <c:pt idx="1">
                  <c:v>-2.5</c:v>
                </c:pt>
                <c:pt idx="2">
                  <c:v>-1.5</c:v>
                </c:pt>
                <c:pt idx="3">
                  <c:v>-0.5</c:v>
                </c:pt>
                <c:pt idx="4">
                  <c:v>0.5</c:v>
                </c:pt>
                <c:pt idx="5">
                  <c:v>1.5</c:v>
                </c:pt>
                <c:pt idx="6">
                  <c:v>2.5</c:v>
                </c:pt>
                <c:pt idx="7">
                  <c:v>3.5</c:v>
                </c:pt>
              </c:numCache>
            </c:numRef>
          </c:xVal>
          <c:yVal>
            <c:numRef>
              <c:f>'Ü 4-11'!$D$9:$D$16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9C-4A87-AE5A-3D04F5634C34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'Ü 4-11'!$C$9:$C$16</c:f>
              <c:numCache>
                <c:formatCode>0.0</c:formatCode>
                <c:ptCount val="8"/>
                <c:pt idx="0">
                  <c:v>-3.5</c:v>
                </c:pt>
                <c:pt idx="1">
                  <c:v>-2.5</c:v>
                </c:pt>
                <c:pt idx="2">
                  <c:v>-1.5</c:v>
                </c:pt>
                <c:pt idx="3">
                  <c:v>-0.5</c:v>
                </c:pt>
                <c:pt idx="4">
                  <c:v>0.5</c:v>
                </c:pt>
                <c:pt idx="5">
                  <c:v>1.5</c:v>
                </c:pt>
                <c:pt idx="6">
                  <c:v>2.5</c:v>
                </c:pt>
                <c:pt idx="7">
                  <c:v>3.5</c:v>
                </c:pt>
              </c:numCache>
            </c:numRef>
          </c:xVal>
          <c:yVal>
            <c:numRef>
              <c:f>'Ü 4-11'!$N$9:$N$16</c:f>
              <c:numCache>
                <c:formatCode>0.0</c:formatCode>
                <c:ptCount val="8"/>
                <c:pt idx="0">
                  <c:v>8.928571428571427</c:v>
                </c:pt>
                <c:pt idx="1">
                  <c:v>8.8095238095238102</c:v>
                </c:pt>
                <c:pt idx="2">
                  <c:v>18.69047619047619</c:v>
                </c:pt>
                <c:pt idx="3">
                  <c:v>14.571428571428573</c:v>
                </c:pt>
                <c:pt idx="4">
                  <c:v>21.928571428571427</c:v>
                </c:pt>
                <c:pt idx="5">
                  <c:v>30.80952380952381</c:v>
                </c:pt>
                <c:pt idx="6">
                  <c:v>29.69047619047619</c:v>
                </c:pt>
                <c:pt idx="7">
                  <c:v>42.571428571428569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9C-4A87-AE5A-3D04F5634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94760"/>
        <c:axId val="1"/>
      </c:scatterChart>
      <c:valAx>
        <c:axId val="1763947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4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</a:t>
            </a:r>
          </a:p>
        </c:rich>
      </c:tx>
      <c:layout>
        <c:manualLayout>
          <c:xMode val="edge"/>
          <c:yMode val="edge"/>
          <c:x val="1.2106544051396559E-2"/>
          <c:y val="6.909073354931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09685230024216E-2"/>
          <c:y val="5.4545454545454543E-2"/>
          <c:w val="0.87893462469733652"/>
          <c:h val="0.832727272727272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 (t)'!$D$8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'Ü 4-11 (t)'!$C$9:$C$16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'Ü 4-11 (t)'!$D$9:$D$16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66-47E0-817A-7A2E3B83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92136"/>
        <c:axId val="1"/>
      </c:scatterChart>
      <c:valAx>
        <c:axId val="1763921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3921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
mit Regressionsgrade</a:t>
            </a:r>
          </a:p>
        </c:rich>
      </c:tx>
      <c:layout>
        <c:manualLayout>
          <c:xMode val="edge"/>
          <c:yMode val="edge"/>
          <c:x val="8.8028005997215063E-3"/>
          <c:y val="7.2072219346284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01465962555334E-2"/>
          <c:y val="6.7567864793887225E-2"/>
          <c:w val="0.91197261496325421"/>
          <c:h val="0.7927962802482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 (t)'!$D$8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5.5059443983470478E-2"/>
                  <c:y val="0.35735348333403077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4-11 (t)'!$C$9:$C$16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'Ü 4-11 (t)'!$D$9:$D$16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A-423B-939C-C5EE7B7A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49312"/>
        <c:axId val="1"/>
      </c:scatterChart>
      <c:valAx>
        <c:axId val="1765493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49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Streudiagramm (Punktewolke)
mit Regressionsgrade
und Saisonbereinigung</a:t>
            </a:r>
          </a:p>
        </c:rich>
      </c:tx>
      <c:layout>
        <c:manualLayout>
          <c:xMode val="edge"/>
          <c:yMode val="edge"/>
          <c:x val="2.464787729213631E-2"/>
          <c:y val="7.7295161474380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01465962555334E-2"/>
          <c:y val="7.2464109979383587E-2"/>
          <c:w val="0.91197261496325421"/>
          <c:h val="0.777781447112050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4-11 (t)'!$D$8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7.0012548598104865E-2"/>
                  <c:y val="0.40735761055031633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xVal>
            <c:numRef>
              <c:f>'Ü 4-11 (t)'!$C$9:$C$16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'Ü 4-11 (t)'!$D$9:$D$16</c:f>
              <c:numCache>
                <c:formatCode>0</c:formatCode>
                <c:ptCount val="8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20</c:v>
                </c:pt>
                <c:pt idx="4">
                  <c:v>22</c:v>
                </c:pt>
                <c:pt idx="5">
                  <c:v>40</c:v>
                </c:pt>
                <c:pt idx="6">
                  <c:v>15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92-44BD-9163-313D8DE3310E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'Ü 4-11 (t)'!$C$9:$C$16</c:f>
              <c:numCache>
                <c:formatCode>0.0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'Ü 4-11 (t)'!$N$9:$N$16</c:f>
              <c:numCache>
                <c:formatCode>0.0</c:formatCode>
                <c:ptCount val="8"/>
                <c:pt idx="0">
                  <c:v>8.9285714285714288</c:v>
                </c:pt>
                <c:pt idx="1">
                  <c:v>8.8095238095238102</c:v>
                </c:pt>
                <c:pt idx="2">
                  <c:v>18.690476190476193</c:v>
                </c:pt>
                <c:pt idx="3">
                  <c:v>14.571428571428573</c:v>
                </c:pt>
                <c:pt idx="4">
                  <c:v>21.928571428571427</c:v>
                </c:pt>
                <c:pt idx="5">
                  <c:v>30.80952380952381</c:v>
                </c:pt>
                <c:pt idx="6">
                  <c:v>29.690476190476193</c:v>
                </c:pt>
                <c:pt idx="7">
                  <c:v>42.571428571428569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92-44BD-9163-313D8DE33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47672"/>
        <c:axId val="1"/>
      </c:scatterChart>
      <c:valAx>
        <c:axId val="17654767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6547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58310626702996E-2"/>
          <c:y val="4.3052878712159362E-2"/>
          <c:w val="0.90599455040871935"/>
          <c:h val="0.88258401359926686"/>
        </c:manualLayout>
      </c:layout>
      <c:lineChart>
        <c:grouping val="standard"/>
        <c:varyColors val="0"/>
        <c:ser>
          <c:idx val="0"/>
          <c:order val="0"/>
          <c:tx>
            <c:strRef>
              <c:f>'K 4-12'!$E$8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Regressionsgrade (Y^)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3"/>
            <c:dispRSqr val="1"/>
            <c:dispEq val="1"/>
            <c:trendlineLbl>
              <c:layout>
                <c:manualLayout>
                  <c:x val="-0.1908303249097473"/>
                  <c:y val="-2.2217569624606172E-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de-DE"/>
                </a:p>
              </c:txPr>
            </c:trendlineLbl>
          </c:trendline>
          <c:cat>
            <c:strRef>
              <c:f>'K 4-12'!$C$10:$C$18</c:f>
              <c:strCache>
                <c:ptCount val="9"/>
                <c:pt idx="0">
                  <c:v>21-I</c:v>
                </c:pt>
                <c:pt idx="1">
                  <c:v>21-II</c:v>
                </c:pt>
                <c:pt idx="2">
                  <c:v>21-III</c:v>
                </c:pt>
                <c:pt idx="3">
                  <c:v>22-I</c:v>
                </c:pt>
                <c:pt idx="4">
                  <c:v>22-II</c:v>
                </c:pt>
                <c:pt idx="5">
                  <c:v>22-III</c:v>
                </c:pt>
                <c:pt idx="6">
                  <c:v>23-I</c:v>
                </c:pt>
                <c:pt idx="7">
                  <c:v>23-II</c:v>
                </c:pt>
                <c:pt idx="8">
                  <c:v>23-III</c:v>
                </c:pt>
              </c:strCache>
            </c:strRef>
          </c:cat>
          <c:val>
            <c:numRef>
              <c:f>'K 4-12'!$E$10:$E$18</c:f>
              <c:numCache>
                <c:formatCode>General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29</c:v>
                </c:pt>
                <c:pt idx="4">
                  <c:v>42</c:v>
                </c:pt>
                <c:pt idx="5">
                  <c:v>34</c:v>
                </c:pt>
                <c:pt idx="6">
                  <c:v>35</c:v>
                </c:pt>
                <c:pt idx="7">
                  <c:v>46</c:v>
                </c:pt>
                <c:pt idx="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A-49B8-8204-9493C5551F13}"/>
            </c:ext>
          </c:extLst>
        </c:ser>
        <c:ser>
          <c:idx val="2"/>
          <c:order val="1"/>
          <c:tx>
            <c:strRef>
              <c:f>'K 4-12'!$K$8</c:f>
              <c:strCache>
                <c:ptCount val="1"/>
                <c:pt idx="0">
                  <c:v>Saisonberein. Werte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'K 4-12'!$C$10:$C$18</c:f>
              <c:strCache>
                <c:ptCount val="9"/>
                <c:pt idx="0">
                  <c:v>21-I</c:v>
                </c:pt>
                <c:pt idx="1">
                  <c:v>21-II</c:v>
                </c:pt>
                <c:pt idx="2">
                  <c:v>21-III</c:v>
                </c:pt>
                <c:pt idx="3">
                  <c:v>22-I</c:v>
                </c:pt>
                <c:pt idx="4">
                  <c:v>22-II</c:v>
                </c:pt>
                <c:pt idx="5">
                  <c:v>22-III</c:v>
                </c:pt>
                <c:pt idx="6">
                  <c:v>23-I</c:v>
                </c:pt>
                <c:pt idx="7">
                  <c:v>23-II</c:v>
                </c:pt>
                <c:pt idx="8">
                  <c:v>23-III</c:v>
                </c:pt>
              </c:strCache>
            </c:strRef>
          </c:cat>
          <c:val>
            <c:numRef>
              <c:f>'K 4-12'!$K$10:$K$18</c:f>
              <c:numCache>
                <c:formatCode>0.0</c:formatCode>
                <c:ptCount val="9"/>
                <c:pt idx="0">
                  <c:v>3.9833333333333338</c:v>
                </c:pt>
                <c:pt idx="1">
                  <c:v>6.333333333333333</c:v>
                </c:pt>
                <c:pt idx="2">
                  <c:v>13.683333333333334</c:v>
                </c:pt>
                <c:pt idx="3">
                  <c:v>28.983333333333334</c:v>
                </c:pt>
                <c:pt idx="4">
                  <c:v>36.333333333333336</c:v>
                </c:pt>
                <c:pt idx="5">
                  <c:v>39.683333333333337</c:v>
                </c:pt>
                <c:pt idx="6">
                  <c:v>34.983333333333334</c:v>
                </c:pt>
                <c:pt idx="7">
                  <c:v>40.333333333333336</c:v>
                </c:pt>
                <c:pt idx="8">
                  <c:v>44.683333333333337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A-49B8-8204-9493C5551F13}"/>
            </c:ext>
          </c:extLst>
        </c:ser>
        <c:ser>
          <c:idx val="1"/>
          <c:order val="2"/>
          <c:tx>
            <c:strRef>
              <c:f>'K 4-12'!$M$9</c:f>
              <c:strCache>
                <c:ptCount val="1"/>
                <c:pt idx="0">
                  <c:v>Prognose</c:v>
                </c:pt>
              </c:strCache>
            </c:strRef>
          </c:tx>
          <c:spPr>
            <a:ln w="38100">
              <a:solidFill>
                <a:srgbClr val="3333CC"/>
              </a:solidFill>
              <a:prstDash val="sysDash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'K 4-12'!$C$10:$C$18</c:f>
              <c:strCache>
                <c:ptCount val="9"/>
                <c:pt idx="0">
                  <c:v>21-I</c:v>
                </c:pt>
                <c:pt idx="1">
                  <c:v>21-II</c:v>
                </c:pt>
                <c:pt idx="2">
                  <c:v>21-III</c:v>
                </c:pt>
                <c:pt idx="3">
                  <c:v>22-I</c:v>
                </c:pt>
                <c:pt idx="4">
                  <c:v>22-II</c:v>
                </c:pt>
                <c:pt idx="5">
                  <c:v>22-III</c:v>
                </c:pt>
                <c:pt idx="6">
                  <c:v>23-I</c:v>
                </c:pt>
                <c:pt idx="7">
                  <c:v>23-II</c:v>
                </c:pt>
                <c:pt idx="8">
                  <c:v>23-III</c:v>
                </c:pt>
              </c:strCache>
            </c:strRef>
          </c:cat>
          <c:val>
            <c:numRef>
              <c:f>'K 4-12'!$M$10:$M$21</c:f>
              <c:numCache>
                <c:formatCode>General</c:formatCode>
                <c:ptCount val="12"/>
                <c:pt idx="9" formatCode="0.0">
                  <c:v>52.766666666666666</c:v>
                </c:pt>
                <c:pt idx="10" formatCode="0.0">
                  <c:v>63.43333333333333</c:v>
                </c:pt>
                <c:pt idx="11" formatCode="0.0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EA-49B8-8204-9493C5551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26912"/>
        <c:axId val="1"/>
      </c:lineChart>
      <c:catAx>
        <c:axId val="176626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76626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953419039180605E-2"/>
          <c:y val="3.1595549785860745E-2"/>
          <c:w val="0.35919276014065116"/>
          <c:h val="0.23064820094714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9652870493989E-2"/>
          <c:y val="4.5267580672061214E-2"/>
          <c:w val="0.90787716955941256"/>
          <c:h val="0.88271782310519364"/>
        </c:manualLayout>
      </c:layout>
      <c:lineChart>
        <c:grouping val="standard"/>
        <c:varyColors val="0"/>
        <c:ser>
          <c:idx val="0"/>
          <c:order val="0"/>
          <c:tx>
            <c:strRef>
              <c:f>'K 4-12 (tstern) '!$E$8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Regressionsgrade (Y^)</c:nam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forward val="3"/>
            <c:dispRSqr val="0"/>
            <c:dispEq val="0"/>
          </c:trendline>
          <c:cat>
            <c:strRef>
              <c:f>'K 4-12 (tstern) '!$C$10:$C$18</c:f>
              <c:strCache>
                <c:ptCount val="9"/>
                <c:pt idx="0">
                  <c:v>21-I</c:v>
                </c:pt>
                <c:pt idx="1">
                  <c:v>21-II</c:v>
                </c:pt>
                <c:pt idx="2">
                  <c:v>21-III</c:v>
                </c:pt>
                <c:pt idx="3">
                  <c:v>22-I</c:v>
                </c:pt>
                <c:pt idx="4">
                  <c:v>22-II</c:v>
                </c:pt>
                <c:pt idx="5">
                  <c:v>22-III</c:v>
                </c:pt>
                <c:pt idx="6">
                  <c:v>23-I</c:v>
                </c:pt>
                <c:pt idx="7">
                  <c:v>23-II</c:v>
                </c:pt>
                <c:pt idx="8">
                  <c:v>23-III</c:v>
                </c:pt>
              </c:strCache>
            </c:strRef>
          </c:cat>
          <c:val>
            <c:numRef>
              <c:f>'K 4-12 (tstern) '!$E$10:$E$18</c:f>
              <c:numCache>
                <c:formatCode>General</c:formatCode>
                <c:ptCount val="9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29</c:v>
                </c:pt>
                <c:pt idx="4">
                  <c:v>42</c:v>
                </c:pt>
                <c:pt idx="5">
                  <c:v>34</c:v>
                </c:pt>
                <c:pt idx="6">
                  <c:v>35</c:v>
                </c:pt>
                <c:pt idx="7">
                  <c:v>46</c:v>
                </c:pt>
                <c:pt idx="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0EE-B4E7-C9C114CC5A52}"/>
            </c:ext>
          </c:extLst>
        </c:ser>
        <c:ser>
          <c:idx val="2"/>
          <c:order val="1"/>
          <c:tx>
            <c:strRef>
              <c:f>'K 4-12 (tstern) '!$K$8</c:f>
              <c:strCache>
                <c:ptCount val="1"/>
                <c:pt idx="0">
                  <c:v>Saisonberein. Werte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'K 4-12 (tstern) '!$C$10:$C$18</c:f>
              <c:strCache>
                <c:ptCount val="9"/>
                <c:pt idx="0">
                  <c:v>21-I</c:v>
                </c:pt>
                <c:pt idx="1">
                  <c:v>21-II</c:v>
                </c:pt>
                <c:pt idx="2">
                  <c:v>21-III</c:v>
                </c:pt>
                <c:pt idx="3">
                  <c:v>22-I</c:v>
                </c:pt>
                <c:pt idx="4">
                  <c:v>22-II</c:v>
                </c:pt>
                <c:pt idx="5">
                  <c:v>22-III</c:v>
                </c:pt>
                <c:pt idx="6">
                  <c:v>23-I</c:v>
                </c:pt>
                <c:pt idx="7">
                  <c:v>23-II</c:v>
                </c:pt>
                <c:pt idx="8">
                  <c:v>23-III</c:v>
                </c:pt>
              </c:strCache>
            </c:strRef>
          </c:cat>
          <c:val>
            <c:numRef>
              <c:f>'K 4-12 (tstern) '!$K$10:$K$18</c:f>
              <c:numCache>
                <c:formatCode>0.0</c:formatCode>
                <c:ptCount val="9"/>
                <c:pt idx="0">
                  <c:v>3.9833333333333356</c:v>
                </c:pt>
                <c:pt idx="1">
                  <c:v>6.3333333333333348</c:v>
                </c:pt>
                <c:pt idx="2">
                  <c:v>13.683333333333334</c:v>
                </c:pt>
                <c:pt idx="3">
                  <c:v>28.983333333333334</c:v>
                </c:pt>
                <c:pt idx="4">
                  <c:v>36.333333333333336</c:v>
                </c:pt>
                <c:pt idx="5">
                  <c:v>39.683333333333337</c:v>
                </c:pt>
                <c:pt idx="6">
                  <c:v>34.983333333333334</c:v>
                </c:pt>
                <c:pt idx="7">
                  <c:v>40.333333333333336</c:v>
                </c:pt>
                <c:pt idx="8">
                  <c:v>44.683333333333337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D-40EE-B4E7-C9C114CC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33472"/>
        <c:axId val="1"/>
      </c:lineChart>
      <c:catAx>
        <c:axId val="176633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766334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962539021852224E-2"/>
          <c:y val="2.6578001279251858E-2"/>
          <c:w val="0.35171709805785201"/>
          <c:h val="0.24252519905600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21</xdr:row>
      <xdr:rowOff>53340</xdr:rowOff>
    </xdr:from>
    <xdr:to>
      <xdr:col>11</xdr:col>
      <xdr:colOff>0</xdr:colOff>
      <xdr:row>46</xdr:row>
      <xdr:rowOff>15240</xdr:rowOff>
    </xdr:to>
    <xdr:graphicFrame macro="">
      <xdr:nvGraphicFramePr>
        <xdr:cNvPr id="2091" name="Diagramm 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112059</xdr:colOff>
      <xdr:row>19</xdr:row>
      <xdr:rowOff>56029</xdr:rowOff>
    </xdr:from>
    <xdr:to>
      <xdr:col>8</xdr:col>
      <xdr:colOff>459441</xdr:colOff>
      <xdr:row>20</xdr:row>
      <xdr:rowOff>78441</xdr:rowOff>
    </xdr:to>
    <xdr:sp macro="" textlink="">
      <xdr:nvSpPr>
        <xdr:cNvPr id="2092" name="Line 2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ShapeType="1"/>
        </xdr:cNvSpPr>
      </xdr:nvSpPr>
      <xdr:spPr bwMode="auto">
        <a:xfrm flipV="1">
          <a:off x="6701118" y="3507441"/>
          <a:ext cx="347382" cy="212912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0.3504</cdr:x>
      <cdr:y>0.04317</cdr:y>
    </cdr:from>
    <cdr:to>
      <cdr:x>0.35138</cdr:x>
      <cdr:y>0.97448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366118" y="208077"/>
          <a:ext cx="6629" cy="4640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0.70653</cdr:x>
      <cdr:y>0.04317</cdr:y>
    </cdr:from>
    <cdr:to>
      <cdr:x>0.70653</cdr:x>
      <cdr:y>0.97448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62646" y="208077"/>
          <a:ext cx="0" cy="4640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428625</xdr:colOff>
          <xdr:row>19</xdr:row>
          <xdr:rowOff>28575</xdr:rowOff>
        </xdr:from>
        <xdr:to>
          <xdr:col>13</xdr:col>
          <xdr:colOff>733425</xdr:colOff>
          <xdr:row>21</xdr:row>
          <xdr:rowOff>9525</xdr:rowOff>
        </xdr:to>
        <xdr:sp macro="" textlink="">
          <xdr:nvSpPr>
            <xdr:cNvPr id="17411" name="Bild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91440</xdr:colOff>
      <xdr:row>26</xdr:row>
      <xdr:rowOff>91440</xdr:rowOff>
    </xdr:from>
    <xdr:to>
      <xdr:col>6</xdr:col>
      <xdr:colOff>449580</xdr:colOff>
      <xdr:row>42</xdr:row>
      <xdr:rowOff>121920</xdr:rowOff>
    </xdr:to>
    <xdr:graphicFrame macro="">
      <xdr:nvGraphicFramePr>
        <xdr:cNvPr id="17480" name="Diagramm 5">
          <a:extLst>
            <a:ext uri="{FF2B5EF4-FFF2-40B4-BE49-F238E27FC236}">
              <a16:creationId xmlns:a16="http://schemas.microsoft.com/office/drawing/2014/main" id="{00000000-0008-0000-0200-00004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</xdr:colOff>
      <xdr:row>23</xdr:row>
      <xdr:rowOff>129540</xdr:rowOff>
    </xdr:from>
    <xdr:to>
      <xdr:col>13</xdr:col>
      <xdr:colOff>746760</xdr:colOff>
      <xdr:row>35</xdr:row>
      <xdr:rowOff>144780</xdr:rowOff>
    </xdr:to>
    <xdr:graphicFrame macro="">
      <xdr:nvGraphicFramePr>
        <xdr:cNvPr id="17481" name="Diagramm 6">
          <a:extLst>
            <a:ext uri="{FF2B5EF4-FFF2-40B4-BE49-F238E27FC236}">
              <a16:creationId xmlns:a16="http://schemas.microsoft.com/office/drawing/2014/main" id="{00000000-0008-0000-0200-00004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36</xdr:row>
      <xdr:rowOff>129540</xdr:rowOff>
    </xdr:from>
    <xdr:to>
      <xdr:col>13</xdr:col>
      <xdr:colOff>716280</xdr:colOff>
      <xdr:row>48</xdr:row>
      <xdr:rowOff>160020</xdr:rowOff>
    </xdr:to>
    <xdr:graphicFrame macro="">
      <xdr:nvGraphicFramePr>
        <xdr:cNvPr id="17482" name="Diagramm 7">
          <a:extLst>
            <a:ext uri="{FF2B5EF4-FFF2-40B4-BE49-F238E27FC236}">
              <a16:creationId xmlns:a16="http://schemas.microsoft.com/office/drawing/2014/main" id="{00000000-0008-0000-0200-00004A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428625</xdr:colOff>
          <xdr:row>19</xdr:row>
          <xdr:rowOff>28575</xdr:rowOff>
        </xdr:from>
        <xdr:to>
          <xdr:col>13</xdr:col>
          <xdr:colOff>733425</xdr:colOff>
          <xdr:row>20</xdr:row>
          <xdr:rowOff>209340</xdr:rowOff>
        </xdr:to>
        <xdr:sp macro="" textlink="">
          <xdr:nvSpPr>
            <xdr:cNvPr id="21505" name="Bild 3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91440</xdr:colOff>
      <xdr:row>26</xdr:row>
      <xdr:rowOff>91440</xdr:rowOff>
    </xdr:from>
    <xdr:to>
      <xdr:col>6</xdr:col>
      <xdr:colOff>449580</xdr:colOff>
      <xdr:row>42</xdr:row>
      <xdr:rowOff>121920</xdr:rowOff>
    </xdr:to>
    <xdr:graphicFrame macro="">
      <xdr:nvGraphicFramePr>
        <xdr:cNvPr id="21570" name="Diagramm 2">
          <a:extLst>
            <a:ext uri="{FF2B5EF4-FFF2-40B4-BE49-F238E27FC236}">
              <a16:creationId xmlns:a16="http://schemas.microsoft.com/office/drawing/2014/main" id="{00000000-0008-0000-0300-000042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144780</xdr:rowOff>
    </xdr:from>
    <xdr:to>
      <xdr:col>13</xdr:col>
      <xdr:colOff>746760</xdr:colOff>
      <xdr:row>35</xdr:row>
      <xdr:rowOff>144780</xdr:rowOff>
    </xdr:to>
    <xdr:graphicFrame macro="">
      <xdr:nvGraphicFramePr>
        <xdr:cNvPr id="21571" name="Diagramm 3">
          <a:extLst>
            <a:ext uri="{FF2B5EF4-FFF2-40B4-BE49-F238E27FC236}">
              <a16:creationId xmlns:a16="http://schemas.microsoft.com/office/drawing/2014/main" id="{00000000-0008-0000-0300-00004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36</xdr:row>
      <xdr:rowOff>129540</xdr:rowOff>
    </xdr:from>
    <xdr:to>
      <xdr:col>13</xdr:col>
      <xdr:colOff>716280</xdr:colOff>
      <xdr:row>48</xdr:row>
      <xdr:rowOff>160020</xdr:rowOff>
    </xdr:to>
    <xdr:graphicFrame macro="">
      <xdr:nvGraphicFramePr>
        <xdr:cNvPr id="21572" name="Diagramm 4">
          <a:extLst>
            <a:ext uri="{FF2B5EF4-FFF2-40B4-BE49-F238E27FC236}">
              <a16:creationId xmlns:a16="http://schemas.microsoft.com/office/drawing/2014/main" id="{00000000-0008-0000-0300-000044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21</xdr:row>
      <xdr:rowOff>76200</xdr:rowOff>
    </xdr:from>
    <xdr:to>
      <xdr:col>12</xdr:col>
      <xdr:colOff>0</xdr:colOff>
      <xdr:row>45</xdr:row>
      <xdr:rowOff>144780</xdr:rowOff>
    </xdr:to>
    <xdr:graphicFrame macro="">
      <xdr:nvGraphicFramePr>
        <xdr:cNvPr id="7211" name="Diagramm 1">
          <a:extLst>
            <a:ext uri="{FF2B5EF4-FFF2-40B4-BE49-F238E27FC236}">
              <a16:creationId xmlns:a16="http://schemas.microsoft.com/office/drawing/2014/main" id="{00000000-0008-0000-0400-00002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588645</xdr:colOff>
      <xdr:row>14</xdr:row>
      <xdr:rowOff>228600</xdr:rowOff>
    </xdr:from>
    <xdr:to>
      <xdr:col>9</xdr:col>
      <xdr:colOff>161925</xdr:colOff>
      <xdr:row>19</xdr:row>
      <xdr:rowOff>158115</xdr:rowOff>
    </xdr:to>
    <xdr:sp macro="" textlink="">
      <xdr:nvSpPr>
        <xdr:cNvPr id="7212" name="Line 2">
          <a:extLst>
            <a:ext uri="{FF2B5EF4-FFF2-40B4-BE49-F238E27FC236}">
              <a16:creationId xmlns:a16="http://schemas.microsoft.com/office/drawing/2014/main" id="{00000000-0008-0000-0400-00002C1C0000}"/>
            </a:ext>
          </a:extLst>
        </xdr:cNvPr>
        <xdr:cNvSpPr>
          <a:spLocks noChangeShapeType="1"/>
        </xdr:cNvSpPr>
      </xdr:nvSpPr>
      <xdr:spPr bwMode="auto">
        <a:xfrm flipV="1">
          <a:off x="7065645" y="3467100"/>
          <a:ext cx="382905" cy="110109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114300</xdr:rowOff>
    </xdr:from>
    <xdr:to>
      <xdr:col>12</xdr:col>
      <xdr:colOff>0</xdr:colOff>
      <xdr:row>45</xdr:row>
      <xdr:rowOff>144780</xdr:rowOff>
    </xdr:to>
    <xdr:graphicFrame macro="">
      <xdr:nvGraphicFramePr>
        <xdr:cNvPr id="20523" name="Diagramm 1">
          <a:extLst>
            <a:ext uri="{FF2B5EF4-FFF2-40B4-BE49-F238E27FC236}">
              <a16:creationId xmlns:a16="http://schemas.microsoft.com/office/drawing/2014/main" id="{00000000-0008-0000-0500-00002B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464820</xdr:colOff>
      <xdr:row>18</xdr:row>
      <xdr:rowOff>68580</xdr:rowOff>
    </xdr:from>
    <xdr:to>
      <xdr:col>9</xdr:col>
      <xdr:colOff>205740</xdr:colOff>
      <xdr:row>19</xdr:row>
      <xdr:rowOff>129540</xdr:rowOff>
    </xdr:to>
    <xdr:sp macro="" textlink="">
      <xdr:nvSpPr>
        <xdr:cNvPr id="20524" name="Line 2">
          <a:extLst>
            <a:ext uri="{FF2B5EF4-FFF2-40B4-BE49-F238E27FC236}">
              <a16:creationId xmlns:a16="http://schemas.microsoft.com/office/drawing/2014/main" id="{00000000-0008-0000-0500-00002C500000}"/>
            </a:ext>
          </a:extLst>
        </xdr:cNvPr>
        <xdr:cNvSpPr>
          <a:spLocks noChangeShapeType="1"/>
        </xdr:cNvSpPr>
      </xdr:nvSpPr>
      <xdr:spPr bwMode="auto">
        <a:xfrm flipV="1">
          <a:off x="5257800" y="3055620"/>
          <a:ext cx="266700" cy="259080"/>
        </a:xfrm>
        <a:prstGeom prst="line">
          <a:avLst/>
        </a:prstGeom>
        <a:noFill/>
        <a:ln w="2476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chmidt/AppData/Local/Temp/Klausur/Klausurideen%20SoSe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2.2999999999999998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D12" sqref="D12"/>
    </sheetView>
  </sheetViews>
  <sheetFormatPr baseColWidth="10" defaultRowHeight="12.75" x14ac:dyDescent="0.2"/>
  <cols>
    <col min="4" max="4" width="20.85546875" customWidth="1"/>
  </cols>
  <sheetData>
    <row r="1" spans="1:7" ht="13.5" thickBot="1" x14ac:dyDescent="0.25">
      <c r="A1" s="32"/>
      <c r="B1" s="32"/>
      <c r="C1" s="32"/>
      <c r="D1" s="32"/>
      <c r="E1" s="32"/>
      <c r="F1" s="32"/>
      <c r="G1" s="32"/>
    </row>
    <row r="2" spans="1:7" ht="13.5" thickBot="1" x14ac:dyDescent="0.25">
      <c r="A2" s="32"/>
      <c r="B2" s="33"/>
      <c r="C2" s="34"/>
      <c r="D2" s="34" t="s">
        <v>41</v>
      </c>
      <c r="E2" s="34"/>
      <c r="F2" s="35"/>
      <c r="G2" s="32"/>
    </row>
    <row r="3" spans="1:7" ht="23.25" x14ac:dyDescent="0.35">
      <c r="A3" s="32"/>
      <c r="B3" s="276" t="s">
        <v>101</v>
      </c>
      <c r="C3" s="277"/>
      <c r="D3" s="277"/>
      <c r="E3" s="277"/>
      <c r="F3" s="278"/>
      <c r="G3" s="32"/>
    </row>
    <row r="4" spans="1:7" ht="18.75" thickBot="1" x14ac:dyDescent="0.3">
      <c r="A4" s="32"/>
      <c r="B4" s="279" t="s">
        <v>42</v>
      </c>
      <c r="C4" s="280"/>
      <c r="D4" s="280"/>
      <c r="E4" s="280"/>
      <c r="F4" s="281"/>
      <c r="G4" s="32"/>
    </row>
    <row r="5" spans="1:7" x14ac:dyDescent="0.2">
      <c r="A5" s="14"/>
      <c r="B5" s="36"/>
      <c r="C5" s="37"/>
      <c r="D5" s="37"/>
      <c r="E5" s="37"/>
      <c r="F5" s="38"/>
    </row>
    <row r="6" spans="1:7" ht="13.5" thickBot="1" x14ac:dyDescent="0.25">
      <c r="A6" s="14"/>
      <c r="B6" s="39"/>
      <c r="C6" s="40"/>
      <c r="D6" s="40"/>
      <c r="E6" s="40"/>
      <c r="F6" s="41"/>
    </row>
    <row r="7" spans="1:7" ht="23.25" x14ac:dyDescent="0.35">
      <c r="A7" s="14"/>
      <c r="B7" s="276" t="s">
        <v>102</v>
      </c>
      <c r="C7" s="277"/>
      <c r="D7" s="277"/>
      <c r="E7" s="277"/>
      <c r="F7" s="278"/>
    </row>
    <row r="8" spans="1:7" ht="13.5" thickBot="1" x14ac:dyDescent="0.25">
      <c r="A8" s="14"/>
      <c r="B8" s="282"/>
      <c r="C8" s="283"/>
      <c r="D8" s="283"/>
      <c r="E8" s="283"/>
      <c r="F8" s="284"/>
    </row>
    <row r="9" spans="1:7" x14ac:dyDescent="0.2">
      <c r="A9" s="14"/>
      <c r="B9" s="42"/>
      <c r="C9" s="43"/>
      <c r="D9" s="43"/>
      <c r="E9" s="43"/>
      <c r="F9" s="44"/>
    </row>
    <row r="10" spans="1:7" x14ac:dyDescent="0.2">
      <c r="A10" s="14"/>
      <c r="B10" s="285"/>
      <c r="C10" s="286"/>
      <c r="D10" s="286"/>
      <c r="E10" s="286"/>
      <c r="F10" s="287"/>
    </row>
    <row r="11" spans="1:7" x14ac:dyDescent="0.2">
      <c r="A11" s="14"/>
      <c r="B11" s="285"/>
      <c r="C11" s="286"/>
      <c r="D11" s="286"/>
      <c r="E11" s="286"/>
      <c r="F11" s="287"/>
    </row>
    <row r="12" spans="1:7" x14ac:dyDescent="0.2">
      <c r="A12" s="14"/>
      <c r="B12" s="45"/>
      <c r="C12" s="46"/>
      <c r="D12" s="47" t="s">
        <v>104</v>
      </c>
      <c r="E12" s="46"/>
      <c r="F12" s="48"/>
    </row>
    <row r="13" spans="1:7" x14ac:dyDescent="0.2">
      <c r="A13" s="14"/>
      <c r="B13" s="45"/>
      <c r="C13" s="46"/>
      <c r="D13" s="47" t="s">
        <v>103</v>
      </c>
      <c r="E13" s="46"/>
      <c r="F13" s="48"/>
    </row>
    <row r="14" spans="1:7" x14ac:dyDescent="0.2">
      <c r="A14" s="14"/>
      <c r="B14" s="45"/>
      <c r="C14" s="46"/>
      <c r="D14" s="47" t="s">
        <v>126</v>
      </c>
      <c r="E14" s="46"/>
      <c r="F14" s="48"/>
    </row>
    <row r="15" spans="1:7" x14ac:dyDescent="0.2">
      <c r="A15" s="14"/>
      <c r="B15" s="45"/>
      <c r="C15" s="46"/>
      <c r="D15" s="47" t="s">
        <v>124</v>
      </c>
      <c r="E15" s="46"/>
      <c r="F15" s="48"/>
    </row>
    <row r="16" spans="1:7" x14ac:dyDescent="0.2">
      <c r="A16" s="14"/>
      <c r="B16" s="45"/>
      <c r="C16" s="46"/>
      <c r="D16" s="47" t="s">
        <v>127</v>
      </c>
      <c r="E16" s="46"/>
      <c r="F16" s="48"/>
    </row>
    <row r="17" spans="1:6" x14ac:dyDescent="0.2">
      <c r="A17" s="14"/>
      <c r="B17" s="42"/>
      <c r="C17" s="43"/>
      <c r="D17" s="49" t="s">
        <v>128</v>
      </c>
      <c r="E17" s="43"/>
      <c r="F17" s="44"/>
    </row>
    <row r="18" spans="1:6" x14ac:dyDescent="0.2">
      <c r="A18" s="14"/>
      <c r="B18" s="42"/>
      <c r="C18" s="43"/>
      <c r="D18" s="49"/>
      <c r="E18" s="43"/>
      <c r="F18" s="44"/>
    </row>
    <row r="19" spans="1:6" x14ac:dyDescent="0.2">
      <c r="A19" s="14"/>
      <c r="B19" s="42"/>
      <c r="C19" s="43"/>
      <c r="D19" s="50"/>
      <c r="E19" s="43"/>
      <c r="F19" s="44"/>
    </row>
    <row r="20" spans="1:6" x14ac:dyDescent="0.2">
      <c r="A20" s="14"/>
      <c r="B20" s="42"/>
      <c r="C20" s="43"/>
      <c r="D20" s="43"/>
      <c r="E20" s="43"/>
      <c r="F20" s="44"/>
    </row>
    <row r="21" spans="1:6" ht="13.5" thickBot="1" x14ac:dyDescent="0.25">
      <c r="A21" s="14"/>
      <c r="B21" s="51"/>
      <c r="C21" s="52"/>
      <c r="D21" s="52"/>
      <c r="E21" s="52"/>
      <c r="F21" s="53"/>
    </row>
    <row r="22" spans="1:6" x14ac:dyDescent="0.2">
      <c r="A22" s="14"/>
      <c r="B22" s="14"/>
      <c r="C22" s="14"/>
      <c r="D22" s="14"/>
      <c r="E22" s="14"/>
      <c r="F22" s="14"/>
    </row>
  </sheetData>
  <mergeCells count="5">
    <mergeCell ref="B3:F3"/>
    <mergeCell ref="B4:F4"/>
    <mergeCell ref="B7:F7"/>
    <mergeCell ref="B8:F8"/>
    <mergeCell ref="B10:F11"/>
  </mergeCells>
  <hyperlinks>
    <hyperlink ref="D14" location="'Ü 4-11 (t)'!A1" display="Ü 4-11 (t)"/>
    <hyperlink ref="D13" location="'Ü 4-11'!A1" display="Ü 4-11"/>
    <hyperlink ref="D12" location="'Ü 4-10'!A1" display="Ü 4-10"/>
    <hyperlink ref="D15" location="'K 4-12'!A1" display="K 4-12"/>
    <hyperlink ref="D16" location="'K 4-12 (tstern) '!A1" display="K 4-12 (tstern)"/>
    <hyperlink ref="D17" location="'Ü 4-13'!A1" display="Ü 4-13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zoomScale="70" zoomScaleNormal="70" workbookViewId="0">
      <selection activeCell="K7" sqref="K7"/>
    </sheetView>
  </sheetViews>
  <sheetFormatPr baseColWidth="10" defaultColWidth="12.5703125" defaultRowHeight="15.75" x14ac:dyDescent="0.25"/>
  <cols>
    <col min="1" max="3" width="11.85546875" style="57" customWidth="1"/>
    <col min="4" max="10" width="12.5703125" style="57" customWidth="1"/>
    <col min="11" max="13" width="11.85546875" style="57" customWidth="1"/>
    <col min="14" max="17" width="11.85546875" style="2" customWidth="1"/>
    <col min="18" max="16384" width="12.5703125" style="2"/>
  </cols>
  <sheetData>
    <row r="1" spans="1:15" s="32" customFormat="1" ht="12.75" x14ac:dyDescent="0.2">
      <c r="A1" s="32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s="32" customFormat="1" ht="12.75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customFormat="1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customFormat="1" ht="13.5" thickBot="1" x14ac:dyDescent="0.25">
      <c r="A4" s="14"/>
      <c r="B4" s="55" t="s">
        <v>106</v>
      </c>
      <c r="C4" s="55" t="s">
        <v>103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customFormat="1" ht="12.75" x14ac:dyDescent="0.2">
      <c r="A5" s="14"/>
      <c r="B5" s="56"/>
      <c r="C5" s="5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customFormat="1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customHeight="1" thickBot="1" x14ac:dyDescent="0.3">
      <c r="B7" s="54" t="s">
        <v>104</v>
      </c>
      <c r="D7" s="96" t="s">
        <v>112</v>
      </c>
      <c r="E7" s="58"/>
      <c r="F7" s="58"/>
      <c r="G7" s="58"/>
      <c r="H7" s="58"/>
      <c r="I7" s="59"/>
      <c r="J7" s="97"/>
    </row>
    <row r="8" spans="1:15" ht="15" customHeight="1" thickBot="1" x14ac:dyDescent="0.3"/>
    <row r="9" spans="1:15" ht="30" customHeight="1" x14ac:dyDescent="0.25">
      <c r="B9" s="74"/>
      <c r="C9" s="75"/>
      <c r="D9" s="306" t="s">
        <v>1</v>
      </c>
      <c r="E9" s="311" t="s">
        <v>2</v>
      </c>
      <c r="F9" s="76" t="s">
        <v>3</v>
      </c>
      <c r="G9" s="76"/>
      <c r="H9" s="76"/>
      <c r="I9" s="75" t="s">
        <v>4</v>
      </c>
      <c r="J9" s="301" t="s">
        <v>5</v>
      </c>
      <c r="K9" s="77" t="s">
        <v>6</v>
      </c>
    </row>
    <row r="10" spans="1:15" s="3" customFormat="1" ht="15" customHeight="1" thickBot="1" x14ac:dyDescent="0.3">
      <c r="A10" s="60"/>
      <c r="B10" s="78" t="s">
        <v>7</v>
      </c>
      <c r="C10" s="79" t="s">
        <v>8</v>
      </c>
      <c r="D10" s="307" t="s">
        <v>9</v>
      </c>
      <c r="E10" s="312" t="s">
        <v>10</v>
      </c>
      <c r="F10" s="79" t="s">
        <v>11</v>
      </c>
      <c r="G10" s="79" t="s">
        <v>12</v>
      </c>
      <c r="H10" s="79" t="s">
        <v>12</v>
      </c>
      <c r="I10" s="79" t="s">
        <v>13</v>
      </c>
      <c r="J10" s="302" t="s">
        <v>14</v>
      </c>
      <c r="K10" s="80" t="s">
        <v>15</v>
      </c>
      <c r="L10" s="60"/>
      <c r="M10" s="60"/>
    </row>
    <row r="11" spans="1:15" s="4" customFormat="1" ht="15" customHeight="1" x14ac:dyDescent="0.35">
      <c r="A11" s="61"/>
      <c r="B11" s="81"/>
      <c r="C11" s="71" t="s">
        <v>89</v>
      </c>
      <c r="D11" s="308">
        <v>4</v>
      </c>
      <c r="E11" s="313"/>
      <c r="F11" s="65"/>
      <c r="G11" s="64"/>
      <c r="H11" s="64"/>
      <c r="I11" s="65">
        <f>$F$21</f>
        <v>-0.33333333333333393</v>
      </c>
      <c r="J11" s="303">
        <f t="shared" ref="J11:J19" si="0">D11-I11</f>
        <v>4.3333333333333339</v>
      </c>
      <c r="K11" s="66"/>
      <c r="L11" s="61"/>
      <c r="M11" s="61"/>
    </row>
    <row r="12" spans="1:15" s="4" customFormat="1" ht="15" customHeight="1" x14ac:dyDescent="0.3">
      <c r="A12" s="61"/>
      <c r="B12" s="82">
        <v>2020</v>
      </c>
      <c r="C12" s="72" t="s">
        <v>90</v>
      </c>
      <c r="D12" s="309">
        <v>12</v>
      </c>
      <c r="E12" s="314">
        <f>(D11+D12+D13)/3</f>
        <v>8</v>
      </c>
      <c r="F12" s="63"/>
      <c r="G12" s="62">
        <f>D12-E12</f>
        <v>4</v>
      </c>
      <c r="H12" s="62"/>
      <c r="I12" s="62">
        <f>$G$21</f>
        <v>5.666666666666667</v>
      </c>
      <c r="J12" s="304">
        <f>D12-I12</f>
        <v>6.333333333333333</v>
      </c>
      <c r="K12" s="67">
        <f>E12-J12</f>
        <v>1.666666666666667</v>
      </c>
      <c r="L12" s="61"/>
      <c r="M12" s="61"/>
    </row>
    <row r="13" spans="1:15" s="4" customFormat="1" ht="15" customHeight="1" thickBot="1" x14ac:dyDescent="0.35">
      <c r="A13" s="61"/>
      <c r="B13" s="83"/>
      <c r="C13" s="73" t="s">
        <v>91</v>
      </c>
      <c r="D13" s="310">
        <v>8</v>
      </c>
      <c r="E13" s="315">
        <f t="shared" ref="E13:E18" si="1">(D12+D13+D14)/3</f>
        <v>16.333333333333332</v>
      </c>
      <c r="F13" s="68"/>
      <c r="G13" s="69"/>
      <c r="H13" s="69">
        <f>D13-E13</f>
        <v>-8.3333333333333321</v>
      </c>
      <c r="I13" s="69">
        <f>$H$21</f>
        <v>-5.6666666666666661</v>
      </c>
      <c r="J13" s="305">
        <f t="shared" si="0"/>
        <v>13.666666666666666</v>
      </c>
      <c r="K13" s="70">
        <f t="shared" ref="K13:K18" si="2">E13-J13</f>
        <v>2.6666666666666661</v>
      </c>
      <c r="L13" s="61"/>
      <c r="M13" s="61"/>
    </row>
    <row r="14" spans="1:15" s="4" customFormat="1" ht="15" customHeight="1" x14ac:dyDescent="0.35">
      <c r="A14" s="61"/>
      <c r="B14" s="81"/>
      <c r="C14" s="64" t="s">
        <v>92</v>
      </c>
      <c r="D14" s="308">
        <v>29</v>
      </c>
      <c r="E14" s="316">
        <f t="shared" si="1"/>
        <v>26.333333333333332</v>
      </c>
      <c r="F14" s="65">
        <f>D14-E14</f>
        <v>2.6666666666666679</v>
      </c>
      <c r="G14" s="64"/>
      <c r="H14" s="64"/>
      <c r="I14" s="65">
        <f>$F$21</f>
        <v>-0.33333333333333393</v>
      </c>
      <c r="J14" s="303">
        <f t="shared" si="0"/>
        <v>29.333333333333336</v>
      </c>
      <c r="K14" s="66">
        <f t="shared" si="2"/>
        <v>-3.0000000000000036</v>
      </c>
      <c r="L14" s="61"/>
      <c r="M14" s="61"/>
    </row>
    <row r="15" spans="1:15" s="4" customFormat="1" ht="15" customHeight="1" x14ac:dyDescent="0.3">
      <c r="A15" s="61"/>
      <c r="B15" s="82">
        <v>2021</v>
      </c>
      <c r="C15" s="63" t="s">
        <v>93</v>
      </c>
      <c r="D15" s="309">
        <v>42</v>
      </c>
      <c r="E15" s="314">
        <f t="shared" si="1"/>
        <v>35</v>
      </c>
      <c r="F15" s="63"/>
      <c r="G15" s="62">
        <f>D15-E15</f>
        <v>7</v>
      </c>
      <c r="H15" s="62"/>
      <c r="I15" s="62">
        <f>$G$21</f>
        <v>5.666666666666667</v>
      </c>
      <c r="J15" s="304">
        <f>D15-I15</f>
        <v>36.333333333333336</v>
      </c>
      <c r="K15" s="67">
        <f t="shared" si="2"/>
        <v>-1.3333333333333357</v>
      </c>
      <c r="L15" s="61"/>
      <c r="M15" s="61"/>
    </row>
    <row r="16" spans="1:15" s="4" customFormat="1" ht="15" customHeight="1" thickBot="1" x14ac:dyDescent="0.35">
      <c r="A16" s="61"/>
      <c r="B16" s="83"/>
      <c r="C16" s="68" t="s">
        <v>94</v>
      </c>
      <c r="D16" s="310">
        <v>34</v>
      </c>
      <c r="E16" s="315">
        <f t="shared" si="1"/>
        <v>37</v>
      </c>
      <c r="F16" s="68"/>
      <c r="G16" s="69"/>
      <c r="H16" s="69">
        <f>D16-E16</f>
        <v>-3</v>
      </c>
      <c r="I16" s="69">
        <f>$H$21</f>
        <v>-5.6666666666666661</v>
      </c>
      <c r="J16" s="305">
        <f t="shared" si="0"/>
        <v>39.666666666666664</v>
      </c>
      <c r="K16" s="70">
        <f t="shared" si="2"/>
        <v>-2.6666666666666643</v>
      </c>
      <c r="L16" s="61"/>
      <c r="M16" s="61"/>
    </row>
    <row r="17" spans="1:13" s="4" customFormat="1" ht="15" customHeight="1" x14ac:dyDescent="0.35">
      <c r="A17" s="61"/>
      <c r="B17" s="81"/>
      <c r="C17" s="64" t="s">
        <v>95</v>
      </c>
      <c r="D17" s="308">
        <v>35</v>
      </c>
      <c r="E17" s="316">
        <f t="shared" si="1"/>
        <v>38.333333333333336</v>
      </c>
      <c r="F17" s="65">
        <f>D17-E17</f>
        <v>-3.3333333333333357</v>
      </c>
      <c r="G17" s="64"/>
      <c r="H17" s="64"/>
      <c r="I17" s="65">
        <f>$F$21</f>
        <v>-0.33333333333333393</v>
      </c>
      <c r="J17" s="303">
        <f>D17-I17</f>
        <v>35.333333333333336</v>
      </c>
      <c r="K17" s="66">
        <f t="shared" si="2"/>
        <v>3</v>
      </c>
      <c r="L17" s="61"/>
      <c r="M17" s="61"/>
    </row>
    <row r="18" spans="1:13" s="4" customFormat="1" ht="15" customHeight="1" x14ac:dyDescent="0.3">
      <c r="A18" s="61"/>
      <c r="B18" s="82">
        <v>2022</v>
      </c>
      <c r="C18" s="63" t="s">
        <v>96</v>
      </c>
      <c r="D18" s="309">
        <v>46</v>
      </c>
      <c r="E18" s="314">
        <f t="shared" si="1"/>
        <v>40</v>
      </c>
      <c r="F18" s="63"/>
      <c r="G18" s="62">
        <f>D18-E18</f>
        <v>6</v>
      </c>
      <c r="H18" s="62"/>
      <c r="I18" s="62">
        <f>$G$21</f>
        <v>5.666666666666667</v>
      </c>
      <c r="J18" s="304">
        <f t="shared" si="0"/>
        <v>40.333333333333336</v>
      </c>
      <c r="K18" s="67">
        <f t="shared" si="2"/>
        <v>-0.3333333333333357</v>
      </c>
      <c r="L18" s="61"/>
      <c r="M18" s="61"/>
    </row>
    <row r="19" spans="1:13" s="4" customFormat="1" ht="15" customHeight="1" thickBot="1" x14ac:dyDescent="0.35">
      <c r="A19" s="61"/>
      <c r="B19" s="83"/>
      <c r="C19" s="68" t="s">
        <v>97</v>
      </c>
      <c r="D19" s="310">
        <v>39</v>
      </c>
      <c r="E19" s="315"/>
      <c r="F19" s="68"/>
      <c r="G19" s="69"/>
      <c r="H19" s="69"/>
      <c r="I19" s="69">
        <f>$H$21</f>
        <v>-5.6666666666666661</v>
      </c>
      <c r="J19" s="305">
        <f t="shared" si="0"/>
        <v>44.666666666666664</v>
      </c>
      <c r="K19" s="70"/>
      <c r="L19" s="61"/>
      <c r="M19" s="61"/>
    </row>
    <row r="20" spans="1:13" ht="15" customHeight="1" thickBot="1" x14ac:dyDescent="0.3">
      <c r="F20" s="84" t="s">
        <v>16</v>
      </c>
      <c r="G20" s="85"/>
      <c r="H20" s="86"/>
    </row>
    <row r="21" spans="1:13" ht="15" customHeight="1" thickBot="1" x14ac:dyDescent="0.3">
      <c r="F21" s="87">
        <f>AVERAGE(F14:F19)</f>
        <v>-0.33333333333333393</v>
      </c>
      <c r="G21" s="88">
        <f>AVERAGE(G11:G19)</f>
        <v>5.666666666666667</v>
      </c>
      <c r="H21" s="89">
        <f>AVERAGE(H11:H19)</f>
        <v>-5.6666666666666661</v>
      </c>
    </row>
    <row r="22" spans="1:13" ht="15" customHeight="1" x14ac:dyDescent="0.25"/>
    <row r="23" spans="1:13" ht="15" customHeight="1" x14ac:dyDescent="0.25"/>
    <row r="24" spans="1:13" ht="15" customHeight="1" x14ac:dyDescent="0.25"/>
    <row r="25" spans="1:13" ht="15" customHeight="1" x14ac:dyDescent="0.25"/>
    <row r="26" spans="1:13" ht="15" customHeight="1" x14ac:dyDescent="0.25"/>
    <row r="47" spans="2:10" ht="16.5" thickBot="1" x14ac:dyDescent="0.3"/>
    <row r="48" spans="2:10" ht="15" customHeight="1" thickBot="1" x14ac:dyDescent="0.3">
      <c r="B48" s="90" t="s">
        <v>107</v>
      </c>
      <c r="C48" s="290" t="str">
        <f>"Wie lautet die (additive) Saisonkomponente im Sommer 22  ---&gt;  "&amp;G18&amp;" (s.o.)"</f>
        <v>Wie lautet die (additive) Saisonkomponente im Sommer 22  ---&gt;  6 (s.o.)</v>
      </c>
      <c r="D48" s="291"/>
      <c r="E48" s="291"/>
      <c r="F48" s="291"/>
      <c r="G48" s="291"/>
      <c r="H48" s="291"/>
      <c r="I48" s="291"/>
      <c r="J48" s="292"/>
    </row>
    <row r="49" spans="2:10" ht="15" customHeight="1" thickBot="1" x14ac:dyDescent="0.3">
      <c r="B49" s="90" t="s">
        <v>108</v>
      </c>
      <c r="C49" s="290" t="s">
        <v>110</v>
      </c>
      <c r="D49" s="291"/>
      <c r="E49" s="291"/>
      <c r="F49" s="291"/>
      <c r="G49" s="291"/>
      <c r="H49" s="291"/>
      <c r="I49" s="291"/>
      <c r="J49" s="292"/>
    </row>
    <row r="50" spans="2:10" ht="15" customHeight="1" thickBot="1" x14ac:dyDescent="0.3">
      <c r="B50" s="91" t="s">
        <v>109</v>
      </c>
      <c r="C50" s="293" t="s">
        <v>111</v>
      </c>
      <c r="D50" s="294"/>
      <c r="E50" s="294"/>
      <c r="F50" s="294"/>
      <c r="G50" s="294"/>
      <c r="H50" s="294"/>
      <c r="I50" s="294"/>
      <c r="J50" s="295"/>
    </row>
    <row r="51" spans="2:10" x14ac:dyDescent="0.25">
      <c r="C51" s="92"/>
      <c r="D51" s="296" t="s">
        <v>130</v>
      </c>
      <c r="E51" s="296"/>
      <c r="F51" s="296"/>
      <c r="G51" s="296"/>
      <c r="H51" s="296"/>
      <c r="I51" s="93"/>
      <c r="J51" s="94"/>
    </row>
    <row r="52" spans="2:10" x14ac:dyDescent="0.25">
      <c r="C52" s="92"/>
      <c r="D52" s="296" t="s">
        <v>131</v>
      </c>
      <c r="E52" s="296"/>
      <c r="F52" s="296"/>
      <c r="G52" s="296"/>
      <c r="H52" s="296"/>
      <c r="I52" s="93"/>
      <c r="J52" s="94"/>
    </row>
    <row r="53" spans="2:10" ht="16.5" thickBot="1" x14ac:dyDescent="0.3">
      <c r="C53" s="95"/>
      <c r="D53" s="288" t="s">
        <v>43</v>
      </c>
      <c r="E53" s="288"/>
      <c r="F53" s="288"/>
      <c r="G53" s="288"/>
      <c r="H53" s="288"/>
      <c r="I53" s="288"/>
      <c r="J53" s="289"/>
    </row>
  </sheetData>
  <mergeCells count="6">
    <mergeCell ref="D53:J53"/>
    <mergeCell ref="C48:J48"/>
    <mergeCell ref="C49:J49"/>
    <mergeCell ref="C50:J50"/>
    <mergeCell ref="D52:H52"/>
    <mergeCell ref="D51:H51"/>
  </mergeCells>
  <phoneticPr fontId="0" type="noConversion"/>
  <hyperlinks>
    <hyperlink ref="B4" location="LS_K!A1" display="Übersicht"/>
    <hyperlink ref="C4" location="'Ü 4-11'!A1" display="Ü 4-11"/>
  </hyperlinks>
  <pageMargins left="0.62" right="0.78740157499999996" top="0.59" bottom="0.77" header="0.51181102300000003" footer="0.55000000000000004"/>
  <pageSetup paperSize="9" scale="60" orientation="portrait" horizontalDpi="4294967292" verticalDpi="300" r:id="rId1"/>
  <headerFooter alignWithMargins="0">
    <oddFooter>&amp;L&amp;"Arial Narrow,Regular Kursiv"&amp;9PSM: &amp;F; &amp;A&amp;C&amp;"Arial Narrow,Regular Kursiv"&amp;9Seite &amp;P (von &amp;N)&amp;R&amp;"Arial Narrow,Regular Kursiv"&amp;9&amp;D;&amp;T</oddFooter>
  </headerFooter>
  <rowBreaks count="1" manualBreakCount="1">
    <brk id="42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showGridLines="0" zoomScale="85" zoomScaleNormal="85" workbookViewId="0">
      <selection activeCell="C4" sqref="C4"/>
    </sheetView>
  </sheetViews>
  <sheetFormatPr baseColWidth="10" defaultRowHeight="12.75" x14ac:dyDescent="0.2"/>
  <cols>
    <col min="1" max="3" width="12" customWidth="1"/>
    <col min="4" max="4" width="14" bestFit="1" customWidth="1"/>
    <col min="5" max="5" width="6.28515625" bestFit="1" customWidth="1"/>
    <col min="6" max="6" width="23.7109375" bestFit="1" customWidth="1"/>
    <col min="8" max="8" width="11.28515625" customWidth="1"/>
    <col min="9" max="9" width="33.28515625" bestFit="1" customWidth="1"/>
    <col min="15" max="15" width="11.5703125" customWidth="1"/>
  </cols>
  <sheetData>
    <row r="1" spans="1:29" s="32" customFormat="1" x14ac:dyDescent="0.2">
      <c r="A1" s="32" t="s">
        <v>105</v>
      </c>
    </row>
    <row r="2" spans="1:29" s="32" customFormat="1" x14ac:dyDescent="0.2"/>
    <row r="3" spans="1:29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4" customFormat="1" ht="13.5" thickBot="1" x14ac:dyDescent="0.25">
      <c r="A4" s="55" t="s">
        <v>104</v>
      </c>
      <c r="B4" s="55" t="s">
        <v>106</v>
      </c>
      <c r="C4" s="55" t="s">
        <v>126</v>
      </c>
    </row>
    <row r="5" spans="1:29" x14ac:dyDescent="0.2">
      <c r="A5" s="14"/>
      <c r="B5" s="98"/>
      <c r="C5" s="9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8.75" thickBot="1" x14ac:dyDescent="0.3">
      <c r="B7" s="99" t="s">
        <v>103</v>
      </c>
      <c r="C7" s="100" t="s">
        <v>44</v>
      </c>
      <c r="D7" s="101"/>
      <c r="J7" s="164" t="s">
        <v>45</v>
      </c>
      <c r="K7" s="165"/>
      <c r="L7" s="166"/>
      <c r="N7" s="16"/>
    </row>
    <row r="8" spans="1:29" ht="20.25" thickBot="1" x14ac:dyDescent="0.35">
      <c r="B8" s="102" t="s">
        <v>46</v>
      </c>
      <c r="C8" s="103" t="s">
        <v>113</v>
      </c>
      <c r="D8" s="103" t="s">
        <v>114</v>
      </c>
      <c r="E8" s="103" t="s">
        <v>115</v>
      </c>
      <c r="F8" s="103" t="s">
        <v>37</v>
      </c>
      <c r="G8" s="119" t="s">
        <v>47</v>
      </c>
      <c r="H8" s="17"/>
      <c r="I8" s="14"/>
      <c r="J8" s="120" t="s">
        <v>11</v>
      </c>
      <c r="K8" s="119" t="s">
        <v>12</v>
      </c>
      <c r="L8" s="119" t="s">
        <v>29</v>
      </c>
      <c r="M8" s="119" t="s">
        <v>48</v>
      </c>
      <c r="N8" s="119" t="s">
        <v>49</v>
      </c>
    </row>
    <row r="9" spans="1:29" ht="15" x14ac:dyDescent="0.2">
      <c r="B9" s="106">
        <v>1</v>
      </c>
      <c r="C9" s="107">
        <f>B9-4.5</f>
        <v>-3.5</v>
      </c>
      <c r="D9" s="108">
        <v>9</v>
      </c>
      <c r="E9" s="109">
        <f t="shared" ref="E9:E16" si="0">C9^2</f>
        <v>12.25</v>
      </c>
      <c r="F9" s="109">
        <f t="shared" ref="F9:F16" si="1">C9*D9</f>
        <v>-31.5</v>
      </c>
      <c r="G9" s="121">
        <f t="shared" ref="G9:G16" si="2">$C$25+$C$26*C9</f>
        <v>6.6666666666666643</v>
      </c>
      <c r="H9" s="18"/>
      <c r="I9" s="14"/>
      <c r="J9" s="122">
        <f>D9-G9</f>
        <v>2.3333333333333357</v>
      </c>
      <c r="K9" s="121"/>
      <c r="L9" s="121"/>
      <c r="M9" s="121"/>
      <c r="N9" s="121">
        <f>D9-$J$18</f>
        <v>8.928571428571427</v>
      </c>
    </row>
    <row r="10" spans="1:29" ht="15" x14ac:dyDescent="0.2">
      <c r="B10" s="110">
        <v>2</v>
      </c>
      <c r="C10" s="111">
        <f t="shared" ref="C10:C16" si="3">B10-4.5</f>
        <v>-2.5</v>
      </c>
      <c r="D10" s="112">
        <v>18</v>
      </c>
      <c r="E10" s="113">
        <f t="shared" si="0"/>
        <v>6.25</v>
      </c>
      <c r="F10" s="113">
        <f t="shared" si="1"/>
        <v>-45</v>
      </c>
      <c r="G10" s="123">
        <f t="shared" si="2"/>
        <v>11.047619047619047</v>
      </c>
      <c r="H10" s="18"/>
      <c r="I10" s="14"/>
      <c r="J10" s="124"/>
      <c r="K10" s="123">
        <f>D10-G10</f>
        <v>6.9523809523809526</v>
      </c>
      <c r="L10" s="123"/>
      <c r="M10" s="123"/>
      <c r="N10" s="123">
        <f>D10-$K$18</f>
        <v>8.8095238095238102</v>
      </c>
    </row>
    <row r="11" spans="1:29" ht="15" x14ac:dyDescent="0.2">
      <c r="B11" s="114">
        <v>3</v>
      </c>
      <c r="C11" s="111">
        <f t="shared" si="3"/>
        <v>-1.5</v>
      </c>
      <c r="D11" s="112">
        <v>4</v>
      </c>
      <c r="E11" s="113">
        <f t="shared" si="0"/>
        <v>2.25</v>
      </c>
      <c r="F11" s="113">
        <f t="shared" si="1"/>
        <v>-6</v>
      </c>
      <c r="G11" s="123">
        <f t="shared" si="2"/>
        <v>15.428571428571427</v>
      </c>
      <c r="H11" s="18"/>
      <c r="I11" s="14"/>
      <c r="J11" s="124"/>
      <c r="K11" s="123"/>
      <c r="L11" s="123">
        <f>D11-G11</f>
        <v>-11.428571428571427</v>
      </c>
      <c r="M11" s="123"/>
      <c r="N11" s="123">
        <f>D11-$L$18</f>
        <v>18.69047619047619</v>
      </c>
    </row>
    <row r="12" spans="1:29" ht="15" x14ac:dyDescent="0.2">
      <c r="B12" s="110">
        <v>4</v>
      </c>
      <c r="C12" s="111">
        <f t="shared" si="3"/>
        <v>-0.5</v>
      </c>
      <c r="D12" s="112">
        <v>20</v>
      </c>
      <c r="E12" s="113">
        <f t="shared" si="0"/>
        <v>0.25</v>
      </c>
      <c r="F12" s="113">
        <f t="shared" si="1"/>
        <v>-10</v>
      </c>
      <c r="G12" s="123">
        <f t="shared" si="2"/>
        <v>19.80952380952381</v>
      </c>
      <c r="H12" s="18"/>
      <c r="I12" s="14"/>
      <c r="J12" s="124"/>
      <c r="K12" s="123"/>
      <c r="L12" s="123"/>
      <c r="M12" s="123">
        <f>D12-G12</f>
        <v>0.1904761904761898</v>
      </c>
      <c r="N12" s="123">
        <f>D12-$M$18</f>
        <v>14.571428571428573</v>
      </c>
    </row>
    <row r="13" spans="1:29" ht="15" x14ac:dyDescent="0.2">
      <c r="B13" s="110">
        <v>5</v>
      </c>
      <c r="C13" s="111">
        <f t="shared" si="3"/>
        <v>0.5</v>
      </c>
      <c r="D13" s="112">
        <v>22</v>
      </c>
      <c r="E13" s="113">
        <f t="shared" si="0"/>
        <v>0.25</v>
      </c>
      <c r="F13" s="113">
        <f t="shared" si="1"/>
        <v>11</v>
      </c>
      <c r="G13" s="123">
        <f t="shared" si="2"/>
        <v>24.19047619047619</v>
      </c>
      <c r="H13" s="18"/>
      <c r="I13" s="14"/>
      <c r="J13" s="124">
        <f>D13-G13</f>
        <v>-2.1904761904761898</v>
      </c>
      <c r="K13" s="123"/>
      <c r="L13" s="123"/>
      <c r="M13" s="123"/>
      <c r="N13" s="123">
        <f>D13-$J$18</f>
        <v>21.928571428571427</v>
      </c>
    </row>
    <row r="14" spans="1:29" ht="15" x14ac:dyDescent="0.2">
      <c r="B14" s="114">
        <v>6</v>
      </c>
      <c r="C14" s="111">
        <f t="shared" si="3"/>
        <v>1.5</v>
      </c>
      <c r="D14" s="112">
        <v>40</v>
      </c>
      <c r="E14" s="113">
        <f t="shared" si="0"/>
        <v>2.25</v>
      </c>
      <c r="F14" s="113">
        <f t="shared" si="1"/>
        <v>60</v>
      </c>
      <c r="G14" s="123">
        <f t="shared" si="2"/>
        <v>28.571428571428573</v>
      </c>
      <c r="H14" s="18"/>
      <c r="I14" s="14"/>
      <c r="J14" s="124"/>
      <c r="K14" s="123">
        <f>D14-G14</f>
        <v>11.428571428571427</v>
      </c>
      <c r="L14" s="123"/>
      <c r="M14" s="123"/>
      <c r="N14" s="123">
        <f>D14-$K$18</f>
        <v>30.80952380952381</v>
      </c>
    </row>
    <row r="15" spans="1:29" ht="15" x14ac:dyDescent="0.2">
      <c r="B15" s="110">
        <v>7</v>
      </c>
      <c r="C15" s="111">
        <f t="shared" si="3"/>
        <v>2.5</v>
      </c>
      <c r="D15" s="112">
        <v>15</v>
      </c>
      <c r="E15" s="113">
        <f t="shared" si="0"/>
        <v>6.25</v>
      </c>
      <c r="F15" s="113">
        <f t="shared" si="1"/>
        <v>37.5</v>
      </c>
      <c r="G15" s="123">
        <f t="shared" si="2"/>
        <v>32.952380952380949</v>
      </c>
      <c r="H15" s="18"/>
      <c r="I15" s="14"/>
      <c r="J15" s="124"/>
      <c r="K15" s="123"/>
      <c r="L15" s="123">
        <f>D15-G15</f>
        <v>-17.952380952380949</v>
      </c>
      <c r="M15" s="123"/>
      <c r="N15" s="123">
        <f>D15-$L$18</f>
        <v>29.69047619047619</v>
      </c>
    </row>
    <row r="16" spans="1:29" ht="15.75" thickBot="1" x14ac:dyDescent="0.25">
      <c r="B16" s="115">
        <v>8</v>
      </c>
      <c r="C16" s="116">
        <f t="shared" si="3"/>
        <v>3.5</v>
      </c>
      <c r="D16" s="117">
        <v>48</v>
      </c>
      <c r="E16" s="118">
        <f t="shared" si="0"/>
        <v>12.25</v>
      </c>
      <c r="F16" s="118">
        <f t="shared" si="1"/>
        <v>168</v>
      </c>
      <c r="G16" s="125">
        <f t="shared" si="2"/>
        <v>37.333333333333336</v>
      </c>
      <c r="H16" s="18"/>
      <c r="I16" s="14"/>
      <c r="J16" s="126"/>
      <c r="K16" s="125"/>
      <c r="L16" s="125"/>
      <c r="M16" s="125">
        <f>D16-G16</f>
        <v>10.666666666666664</v>
      </c>
      <c r="N16" s="125">
        <f>D16-$M$18</f>
        <v>42.571428571428569</v>
      </c>
    </row>
    <row r="17" spans="2:14" ht="16.5" thickBot="1" x14ac:dyDescent="0.3">
      <c r="B17" s="104" t="s">
        <v>25</v>
      </c>
      <c r="C17" s="105">
        <f>SUM(C9:C16)</f>
        <v>0</v>
      </c>
      <c r="D17" s="105">
        <f>SUM(D9:D16)</f>
        <v>176</v>
      </c>
      <c r="E17" s="105">
        <f>SUM(E9:E16)</f>
        <v>42</v>
      </c>
      <c r="F17" s="105">
        <f>SUM(F9:F16)</f>
        <v>184</v>
      </c>
      <c r="G17" s="127"/>
      <c r="H17" s="19"/>
      <c r="I17" s="129" t="s">
        <v>25</v>
      </c>
      <c r="J17" s="128">
        <f>SUM(J9:J16)</f>
        <v>0.1428571428571459</v>
      </c>
      <c r="K17" s="127">
        <f>SUM(K9:K16)</f>
        <v>18.38095238095238</v>
      </c>
      <c r="L17" s="127">
        <f>SUM(L9:L16)</f>
        <v>-29.380952380952376</v>
      </c>
      <c r="M17" s="127">
        <f>SUM(M9:M16)</f>
        <v>10.857142857142854</v>
      </c>
      <c r="N17" s="127"/>
    </row>
    <row r="18" spans="2:14" ht="16.5" thickBot="1" x14ac:dyDescent="0.3">
      <c r="B18" s="7"/>
      <c r="C18" s="9"/>
      <c r="F18" s="20"/>
      <c r="G18" s="21"/>
      <c r="H18" s="22"/>
      <c r="I18" s="134" t="s">
        <v>50</v>
      </c>
      <c r="J18" s="131">
        <f>J17/2</f>
        <v>7.1428571428572951E-2</v>
      </c>
      <c r="K18" s="132">
        <f>K17/2</f>
        <v>9.1904761904761898</v>
      </c>
      <c r="L18" s="132">
        <f>L17/2</f>
        <v>-14.690476190476188</v>
      </c>
      <c r="M18" s="132">
        <f>M17/2</f>
        <v>5.428571428571427</v>
      </c>
      <c r="N18" s="133"/>
    </row>
    <row r="19" spans="2:14" ht="16.5" thickBot="1" x14ac:dyDescent="0.3">
      <c r="B19" s="134" t="s">
        <v>51</v>
      </c>
      <c r="C19" s="135">
        <f>AVERAGE(B9:B16)</f>
        <v>4.5</v>
      </c>
      <c r="D19" s="136" t="s">
        <v>52</v>
      </c>
      <c r="E19" s="138"/>
      <c r="F19" s="139" t="s">
        <v>64</v>
      </c>
      <c r="G19" s="29"/>
      <c r="H19" s="24"/>
      <c r="I19" s="25"/>
      <c r="J19" s="13"/>
      <c r="K19" s="13"/>
      <c r="L19" s="13"/>
      <c r="M19" s="26"/>
      <c r="N19" s="27"/>
    </row>
    <row r="20" spans="2:14" ht="16.5" thickBot="1" x14ac:dyDescent="0.3">
      <c r="B20" s="7"/>
      <c r="C20" s="9"/>
      <c r="D20" s="134" t="s">
        <v>53</v>
      </c>
      <c r="E20" s="137">
        <f>AVERAGE(C9:C16)</f>
        <v>0</v>
      </c>
      <c r="F20" s="141" t="s">
        <v>65</v>
      </c>
      <c r="G20" s="142" t="s">
        <v>47</v>
      </c>
      <c r="J20" s="14"/>
      <c r="K20" s="147"/>
      <c r="L20" s="148"/>
      <c r="M20" s="148" t="s">
        <v>54</v>
      </c>
      <c r="N20" s="149"/>
    </row>
    <row r="21" spans="2:14" ht="16.5" thickBot="1" x14ac:dyDescent="0.3">
      <c r="D21" s="134" t="s">
        <v>55</v>
      </c>
      <c r="E21" s="140">
        <f>AVERAGE(D9:D16)</f>
        <v>22</v>
      </c>
      <c r="F21" s="143">
        <v>4.5</v>
      </c>
      <c r="G21" s="144">
        <f>$C$25+$C$26*F21</f>
        <v>41.714285714285715</v>
      </c>
      <c r="K21" s="150" t="s">
        <v>26</v>
      </c>
      <c r="L21" s="151" t="s">
        <v>56</v>
      </c>
      <c r="M21" s="152" t="s">
        <v>57</v>
      </c>
      <c r="N21" s="153"/>
    </row>
    <row r="22" spans="2:14" ht="15.75" thickBot="1" x14ac:dyDescent="0.25">
      <c r="F22" s="145">
        <v>5.5</v>
      </c>
      <c r="G22" s="146">
        <f>$C$25+$C$26*F22</f>
        <v>46.095238095238102</v>
      </c>
      <c r="K22" s="154">
        <f>C16+1</f>
        <v>4.5</v>
      </c>
      <c r="L22" s="155">
        <f>$C$25+$C$26*K22</f>
        <v>41.714285714285715</v>
      </c>
      <c r="M22" s="156">
        <f>J18</f>
        <v>7.1428571428572951E-2</v>
      </c>
      <c r="N22" s="157">
        <f>L22+M22</f>
        <v>41.785714285714292</v>
      </c>
    </row>
    <row r="23" spans="2:14" ht="15.75" thickBot="1" x14ac:dyDescent="0.25">
      <c r="B23" s="162" t="s">
        <v>58</v>
      </c>
      <c r="C23" s="163"/>
      <c r="D23" s="20"/>
      <c r="E23" s="23"/>
      <c r="F23" s="14"/>
      <c r="K23" s="158">
        <f>K22+1</f>
        <v>5.5</v>
      </c>
      <c r="L23" s="159">
        <f>$C$25+$C$26*K23</f>
        <v>46.095238095238102</v>
      </c>
      <c r="M23" s="160">
        <f>K18</f>
        <v>9.1904761904761898</v>
      </c>
      <c r="N23" s="161">
        <f>L23+M23</f>
        <v>55.285714285714292</v>
      </c>
    </row>
    <row r="24" spans="2:14" ht="13.5" thickBot="1" x14ac:dyDescent="0.25">
      <c r="B24" s="134" t="s">
        <v>21</v>
      </c>
      <c r="C24" s="135">
        <v>8</v>
      </c>
      <c r="E24" s="11"/>
      <c r="F24" s="6"/>
    </row>
    <row r="25" spans="2:14" ht="13.5" thickBot="1" x14ac:dyDescent="0.25">
      <c r="B25" s="134" t="s">
        <v>22</v>
      </c>
      <c r="C25" s="135">
        <f>E21</f>
        <v>22</v>
      </c>
      <c r="F25" s="28"/>
    </row>
    <row r="26" spans="2:14" ht="13.5" thickBot="1" x14ac:dyDescent="0.25">
      <c r="B26" s="134" t="s">
        <v>24</v>
      </c>
      <c r="C26" s="135">
        <f>F17/E17</f>
        <v>4.3809523809523814</v>
      </c>
      <c r="E26" s="12"/>
      <c r="F26" s="28"/>
    </row>
  </sheetData>
  <phoneticPr fontId="0" type="noConversion"/>
  <hyperlinks>
    <hyperlink ref="B4" location="LS_K!A1" display="Übersicht"/>
    <hyperlink ref="C4" location="'Ü 4-11 (t)'!A1" display="Ü 4-11 (t)"/>
    <hyperlink ref="A4" location="'Ü 4-10'!A1" display="Ü 4-10"/>
  </hyperlinks>
  <pageMargins left="0.78740157499999996" right="0.78740157499999996" top="0.79" bottom="0.81" header="0.4921259845" footer="0.4921259845"/>
  <pageSetup paperSize="9" scale="67" orientation="landscape" horizontalDpi="300" verticalDpi="300" r:id="rId1"/>
  <headerFooter alignWithMargins="0">
    <oddHeader>&amp;A</oddHeader>
    <oddFooter>&amp;LPS: &amp;F; &amp;A&amp;CSeite &amp;P &amp;10(von &amp;N)&amp;R&amp;D;&amp;T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7411" r:id="rId4">
          <objectPr defaultSize="0" autoFill="0" autoLine="0" autoPict="0" r:id="rId5">
            <anchor moveWithCells="1">
              <from>
                <xdr:col>13</xdr:col>
                <xdr:colOff>428625</xdr:colOff>
                <xdr:row>19</xdr:row>
                <xdr:rowOff>28575</xdr:rowOff>
              </from>
              <to>
                <xdr:col>13</xdr:col>
                <xdr:colOff>733425</xdr:colOff>
                <xdr:row>21</xdr:row>
                <xdr:rowOff>9525</xdr:rowOff>
              </to>
            </anchor>
          </objectPr>
        </oleObject>
      </mc:Choice>
      <mc:Fallback>
        <oleObject progId="Equation.3" shapeId="1741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showGridLines="0" tabSelected="1" topLeftCell="A2" zoomScale="67" zoomScaleNormal="70" workbookViewId="0">
      <selection activeCell="G5" sqref="G5"/>
    </sheetView>
  </sheetViews>
  <sheetFormatPr baseColWidth="10" defaultRowHeight="12.75" x14ac:dyDescent="0.2"/>
  <cols>
    <col min="1" max="1" width="15.28515625" customWidth="1"/>
    <col min="2" max="2" width="14.28515625" customWidth="1"/>
    <col min="3" max="3" width="15.42578125" customWidth="1"/>
    <col min="9" max="9" width="28.7109375" bestFit="1" customWidth="1"/>
  </cols>
  <sheetData>
    <row r="1" spans="1:29" s="32" customFormat="1" x14ac:dyDescent="0.2">
      <c r="A1" s="32" t="s">
        <v>105</v>
      </c>
    </row>
    <row r="2" spans="1:29" s="32" customFormat="1" x14ac:dyDescent="0.2"/>
    <row r="3" spans="1:29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4" customFormat="1" ht="13.5" thickBot="1" x14ac:dyDescent="0.25">
      <c r="A4" s="55" t="s">
        <v>103</v>
      </c>
      <c r="B4" s="55" t="s">
        <v>106</v>
      </c>
      <c r="C4" s="55" t="s">
        <v>124</v>
      </c>
    </row>
    <row r="5" spans="1:29" x14ac:dyDescent="0.2">
      <c r="A5" s="14"/>
      <c r="B5" s="98"/>
      <c r="C5" s="9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8.75" thickBot="1" x14ac:dyDescent="0.3">
      <c r="B7" s="99" t="s">
        <v>103</v>
      </c>
      <c r="C7" s="100" t="s">
        <v>80</v>
      </c>
      <c r="D7" s="101"/>
      <c r="J7" s="164" t="s">
        <v>45</v>
      </c>
      <c r="K7" s="165"/>
      <c r="L7" s="166"/>
      <c r="N7" s="16"/>
    </row>
    <row r="8" spans="1:29" ht="21" thickBot="1" x14ac:dyDescent="0.4">
      <c r="B8" s="102" t="s">
        <v>46</v>
      </c>
      <c r="C8" s="103" t="s">
        <v>59</v>
      </c>
      <c r="D8" s="103" t="s">
        <v>60</v>
      </c>
      <c r="E8" s="103" t="s">
        <v>61</v>
      </c>
      <c r="F8" s="103" t="s">
        <v>37</v>
      </c>
      <c r="G8" s="317" t="s">
        <v>47</v>
      </c>
      <c r="H8" s="167"/>
      <c r="I8" s="14"/>
      <c r="J8" s="120" t="s">
        <v>11</v>
      </c>
      <c r="K8" s="119" t="s">
        <v>12</v>
      </c>
      <c r="L8" s="119" t="s">
        <v>29</v>
      </c>
      <c r="M8" s="119" t="s">
        <v>48</v>
      </c>
      <c r="N8" s="322" t="s">
        <v>49</v>
      </c>
    </row>
    <row r="9" spans="1:29" ht="15" x14ac:dyDescent="0.2">
      <c r="B9" s="106">
        <v>1</v>
      </c>
      <c r="C9" s="107">
        <v>1</v>
      </c>
      <c r="D9" s="327">
        <v>9</v>
      </c>
      <c r="E9" s="109">
        <f t="shared" ref="E9:E16" si="0">C9^2</f>
        <v>1</v>
      </c>
      <c r="F9" s="109">
        <f t="shared" ref="F9:F16" si="1">C9*D9</f>
        <v>9</v>
      </c>
      <c r="G9" s="318">
        <f t="shared" ref="G9:G16" si="2">$C$25+$C$26*C9</f>
        <v>6.666666666666667</v>
      </c>
      <c r="H9" s="168"/>
      <c r="I9" s="14"/>
      <c r="J9" s="122">
        <f>D9-G9</f>
        <v>2.333333333333333</v>
      </c>
      <c r="K9" s="121"/>
      <c r="L9" s="121"/>
      <c r="M9" s="121"/>
      <c r="N9" s="323">
        <f>D9-$J$18</f>
        <v>8.9285714285714288</v>
      </c>
    </row>
    <row r="10" spans="1:29" ht="15" x14ac:dyDescent="0.2">
      <c r="B10" s="110">
        <v>2</v>
      </c>
      <c r="C10" s="111">
        <v>2</v>
      </c>
      <c r="D10" s="328">
        <v>18</v>
      </c>
      <c r="E10" s="113">
        <f t="shared" si="0"/>
        <v>4</v>
      </c>
      <c r="F10" s="113">
        <f t="shared" si="1"/>
        <v>36</v>
      </c>
      <c r="G10" s="319">
        <f t="shared" si="2"/>
        <v>11.047619047619047</v>
      </c>
      <c r="H10" s="168"/>
      <c r="I10" s="14"/>
      <c r="J10" s="124"/>
      <c r="K10" s="123">
        <f>D10-G10</f>
        <v>6.9523809523809526</v>
      </c>
      <c r="L10" s="123"/>
      <c r="M10" s="123"/>
      <c r="N10" s="324">
        <f>D10-$K$18</f>
        <v>8.8095238095238102</v>
      </c>
    </row>
    <row r="11" spans="1:29" ht="15" x14ac:dyDescent="0.2">
      <c r="B11" s="114">
        <v>3</v>
      </c>
      <c r="C11" s="111">
        <v>3</v>
      </c>
      <c r="D11" s="328">
        <v>4</v>
      </c>
      <c r="E11" s="113">
        <f t="shared" si="0"/>
        <v>9</v>
      </c>
      <c r="F11" s="113">
        <f t="shared" si="1"/>
        <v>12</v>
      </c>
      <c r="G11" s="319">
        <f t="shared" si="2"/>
        <v>15.428571428571431</v>
      </c>
      <c r="H11" s="168"/>
      <c r="I11" s="14"/>
      <c r="J11" s="124"/>
      <c r="K11" s="123"/>
      <c r="L11" s="123">
        <f>D11-G11</f>
        <v>-11.428571428571431</v>
      </c>
      <c r="M11" s="123"/>
      <c r="N11" s="324">
        <f>D11-$L$18</f>
        <v>18.690476190476193</v>
      </c>
    </row>
    <row r="12" spans="1:29" ht="15" x14ac:dyDescent="0.2">
      <c r="B12" s="110">
        <v>4</v>
      </c>
      <c r="C12" s="111">
        <v>4</v>
      </c>
      <c r="D12" s="328">
        <v>20</v>
      </c>
      <c r="E12" s="113">
        <f t="shared" si="0"/>
        <v>16</v>
      </c>
      <c r="F12" s="113">
        <f t="shared" si="1"/>
        <v>80</v>
      </c>
      <c r="G12" s="319">
        <f t="shared" si="2"/>
        <v>19.80952380952381</v>
      </c>
      <c r="H12" s="168"/>
      <c r="I12" s="14"/>
      <c r="J12" s="124"/>
      <c r="K12" s="123"/>
      <c r="L12" s="123"/>
      <c r="M12" s="123">
        <f>D12-G12</f>
        <v>0.1904761904761898</v>
      </c>
      <c r="N12" s="324">
        <f>D12-$M$18</f>
        <v>14.571428571428573</v>
      </c>
    </row>
    <row r="13" spans="1:29" ht="15" x14ac:dyDescent="0.2">
      <c r="B13" s="110">
        <v>5</v>
      </c>
      <c r="C13" s="111">
        <v>5</v>
      </c>
      <c r="D13" s="328">
        <v>22</v>
      </c>
      <c r="E13" s="113">
        <f t="shared" si="0"/>
        <v>25</v>
      </c>
      <c r="F13" s="113">
        <f t="shared" si="1"/>
        <v>110</v>
      </c>
      <c r="G13" s="319">
        <f t="shared" si="2"/>
        <v>24.19047619047619</v>
      </c>
      <c r="H13" s="168"/>
      <c r="I13" s="14"/>
      <c r="J13" s="124">
        <f>D13-G13</f>
        <v>-2.1904761904761898</v>
      </c>
      <c r="K13" s="123"/>
      <c r="L13" s="123"/>
      <c r="M13" s="123"/>
      <c r="N13" s="324">
        <f>D13-$J$18</f>
        <v>21.928571428571427</v>
      </c>
    </row>
    <row r="14" spans="1:29" ht="15" x14ac:dyDescent="0.2">
      <c r="B14" s="114">
        <v>6</v>
      </c>
      <c r="C14" s="111">
        <v>6</v>
      </c>
      <c r="D14" s="328">
        <v>40</v>
      </c>
      <c r="E14" s="113">
        <f t="shared" si="0"/>
        <v>36</v>
      </c>
      <c r="F14" s="113">
        <f t="shared" si="1"/>
        <v>240</v>
      </c>
      <c r="G14" s="319">
        <f t="shared" si="2"/>
        <v>28.571428571428573</v>
      </c>
      <c r="H14" s="168"/>
      <c r="I14" s="14"/>
      <c r="J14" s="124"/>
      <c r="K14" s="123">
        <f>D14-G14</f>
        <v>11.428571428571427</v>
      </c>
      <c r="L14" s="123"/>
      <c r="M14" s="123"/>
      <c r="N14" s="324">
        <f>D14-$K$18</f>
        <v>30.80952380952381</v>
      </c>
    </row>
    <row r="15" spans="1:29" ht="15" x14ac:dyDescent="0.2">
      <c r="B15" s="110">
        <v>7</v>
      </c>
      <c r="C15" s="111">
        <v>7</v>
      </c>
      <c r="D15" s="328">
        <v>15</v>
      </c>
      <c r="E15" s="113">
        <f t="shared" si="0"/>
        <v>49</v>
      </c>
      <c r="F15" s="113">
        <f t="shared" si="1"/>
        <v>105</v>
      </c>
      <c r="G15" s="319">
        <f t="shared" si="2"/>
        <v>32.952380952380956</v>
      </c>
      <c r="H15" s="168"/>
      <c r="I15" s="14"/>
      <c r="J15" s="124"/>
      <c r="K15" s="123"/>
      <c r="L15" s="123">
        <f>D15-G15</f>
        <v>-17.952380952380956</v>
      </c>
      <c r="M15" s="123"/>
      <c r="N15" s="324">
        <f>D15-$L$18</f>
        <v>29.690476190476193</v>
      </c>
    </row>
    <row r="16" spans="1:29" ht="15.75" thickBot="1" x14ac:dyDescent="0.25">
      <c r="B16" s="115">
        <v>8</v>
      </c>
      <c r="C16" s="116">
        <v>8</v>
      </c>
      <c r="D16" s="329">
        <v>48</v>
      </c>
      <c r="E16" s="118">
        <f t="shared" si="0"/>
        <v>64</v>
      </c>
      <c r="F16" s="118">
        <f t="shared" si="1"/>
        <v>384</v>
      </c>
      <c r="G16" s="320">
        <f t="shared" si="2"/>
        <v>37.333333333333336</v>
      </c>
      <c r="H16" s="168"/>
      <c r="I16" s="14"/>
      <c r="J16" s="126"/>
      <c r="K16" s="125"/>
      <c r="L16" s="125"/>
      <c r="M16" s="125">
        <f>D16-G16</f>
        <v>10.666666666666664</v>
      </c>
      <c r="N16" s="325">
        <f>D16-$M$18</f>
        <v>42.571428571428569</v>
      </c>
    </row>
    <row r="17" spans="2:14" ht="16.5" thickBot="1" x14ac:dyDescent="0.3">
      <c r="B17" s="104" t="s">
        <v>25</v>
      </c>
      <c r="C17" s="105">
        <f>SUM(C9:C16)</f>
        <v>36</v>
      </c>
      <c r="D17" s="330">
        <f>SUM(D9:D16)</f>
        <v>176</v>
      </c>
      <c r="E17" s="105">
        <f>SUM(E9:E16)</f>
        <v>204</v>
      </c>
      <c r="F17" s="105">
        <f>SUM(F9:F16)</f>
        <v>976</v>
      </c>
      <c r="G17" s="321"/>
      <c r="H17" s="169"/>
      <c r="I17" s="129" t="s">
        <v>25</v>
      </c>
      <c r="J17" s="128">
        <f>SUM(J9:J16)</f>
        <v>0.14285714285714324</v>
      </c>
      <c r="K17" s="127">
        <f>SUM(K9:K16)</f>
        <v>18.38095238095238</v>
      </c>
      <c r="L17" s="127">
        <f>SUM(L9:L16)</f>
        <v>-29.380952380952387</v>
      </c>
      <c r="M17" s="127">
        <f>SUM(M9:M16)</f>
        <v>10.857142857142854</v>
      </c>
      <c r="N17" s="326"/>
    </row>
    <row r="18" spans="2:14" ht="15.75" thickBot="1" x14ac:dyDescent="0.25">
      <c r="B18" s="7"/>
      <c r="C18" s="9"/>
      <c r="F18" s="20"/>
      <c r="G18" s="21"/>
      <c r="H18" s="21"/>
      <c r="I18" s="134" t="s">
        <v>50</v>
      </c>
      <c r="J18" s="131">
        <f>J17/2</f>
        <v>7.1428571428571619E-2</v>
      </c>
      <c r="K18" s="132">
        <f>K17/2</f>
        <v>9.1904761904761898</v>
      </c>
      <c r="L18" s="132">
        <f>L17/2</f>
        <v>-14.690476190476193</v>
      </c>
      <c r="M18" s="132">
        <f>M17/2</f>
        <v>5.428571428571427</v>
      </c>
      <c r="N18" s="133"/>
    </row>
    <row r="19" spans="2:14" ht="16.5" thickBot="1" x14ac:dyDescent="0.3">
      <c r="B19" s="134" t="s">
        <v>51</v>
      </c>
      <c r="C19" s="135">
        <f>AVERAGE(B9:B16)</f>
        <v>4.5</v>
      </c>
      <c r="D19" s="136" t="s">
        <v>52</v>
      </c>
      <c r="E19" s="138"/>
      <c r="F19" s="139" t="s">
        <v>64</v>
      </c>
      <c r="G19" s="29"/>
      <c r="H19" s="29"/>
      <c r="I19" s="25"/>
      <c r="J19" s="13"/>
      <c r="K19" s="13"/>
      <c r="L19" s="13"/>
      <c r="M19" s="26"/>
      <c r="N19" s="27"/>
    </row>
    <row r="20" spans="2:14" ht="16.5" thickBot="1" x14ac:dyDescent="0.3">
      <c r="B20" s="7"/>
      <c r="C20" s="9"/>
      <c r="D20" s="134" t="s">
        <v>53</v>
      </c>
      <c r="E20" s="137">
        <f>AVERAGE(C9:C16)</f>
        <v>4.5</v>
      </c>
      <c r="F20" s="141" t="s">
        <v>65</v>
      </c>
      <c r="G20" s="142" t="s">
        <v>47</v>
      </c>
      <c r="H20" s="30"/>
      <c r="J20" s="14"/>
      <c r="K20" s="147"/>
      <c r="L20" s="148"/>
      <c r="M20" s="148" t="s">
        <v>54</v>
      </c>
      <c r="N20" s="149"/>
    </row>
    <row r="21" spans="2:14" ht="16.5" thickBot="1" x14ac:dyDescent="0.3">
      <c r="D21" s="134" t="s">
        <v>55</v>
      </c>
      <c r="E21" s="140">
        <f>AVERAGE(D9:D16)</f>
        <v>22</v>
      </c>
      <c r="F21" s="143">
        <v>9</v>
      </c>
      <c r="G21" s="144">
        <f>$C$25+$C$26*F21</f>
        <v>41.714285714285715</v>
      </c>
      <c r="H21" s="31"/>
      <c r="K21" s="150" t="s">
        <v>26</v>
      </c>
      <c r="L21" s="151" t="s">
        <v>56</v>
      </c>
      <c r="M21" s="152" t="s">
        <v>57</v>
      </c>
      <c r="N21" s="153"/>
    </row>
    <row r="22" spans="2:14" ht="15.75" thickBot="1" x14ac:dyDescent="0.25">
      <c r="F22" s="145">
        <v>10</v>
      </c>
      <c r="G22" s="146">
        <f>$C$25+$C$26*F22</f>
        <v>46.095238095238095</v>
      </c>
      <c r="H22" s="31"/>
      <c r="K22" s="154">
        <f>C16+1</f>
        <v>9</v>
      </c>
      <c r="L22" s="155">
        <f>$C$25+$C$26*K22</f>
        <v>41.714285714285715</v>
      </c>
      <c r="M22" s="156">
        <f>J18</f>
        <v>7.1428571428571619E-2</v>
      </c>
      <c r="N22" s="157">
        <f>L22+M22</f>
        <v>41.785714285714285</v>
      </c>
    </row>
    <row r="23" spans="2:14" ht="15.75" thickBot="1" x14ac:dyDescent="0.25">
      <c r="B23" s="162" t="s">
        <v>58</v>
      </c>
      <c r="C23" s="163"/>
      <c r="D23" s="20"/>
      <c r="E23" s="23"/>
      <c r="F23" s="14"/>
      <c r="K23" s="158">
        <f>K22+1</f>
        <v>10</v>
      </c>
      <c r="L23" s="159">
        <f>$C$25+$C$26*K23</f>
        <v>46.095238095238095</v>
      </c>
      <c r="M23" s="160">
        <f>K18</f>
        <v>9.1904761904761898</v>
      </c>
      <c r="N23" s="161">
        <f>L23+M23</f>
        <v>55.285714285714285</v>
      </c>
    </row>
    <row r="24" spans="2:14" ht="13.5" thickBot="1" x14ac:dyDescent="0.25">
      <c r="B24" s="134" t="s">
        <v>21</v>
      </c>
      <c r="C24" s="135">
        <v>8</v>
      </c>
      <c r="E24" s="170"/>
      <c r="F24" s="171" t="s">
        <v>79</v>
      </c>
      <c r="G24" s="172"/>
    </row>
    <row r="25" spans="2:14" ht="13.5" thickBot="1" x14ac:dyDescent="0.25">
      <c r="B25" s="134" t="s">
        <v>22</v>
      </c>
      <c r="C25" s="135">
        <f>E25/G25</f>
        <v>2.2857142857142856</v>
      </c>
      <c r="E25" s="176">
        <f>E17*D17-C17*F17</f>
        <v>768</v>
      </c>
      <c r="F25" s="177" t="s">
        <v>23</v>
      </c>
      <c r="G25" s="130">
        <f>C24*E17-C17^2</f>
        <v>336</v>
      </c>
      <c r="H25" s="15"/>
    </row>
    <row r="26" spans="2:14" ht="13.5" thickBot="1" x14ac:dyDescent="0.25">
      <c r="B26" s="134" t="s">
        <v>24</v>
      </c>
      <c r="C26" s="135">
        <f>E26/G26</f>
        <v>4.3809523809523814</v>
      </c>
      <c r="E26" s="173">
        <f>C24*F17-C17*D17</f>
        <v>1472</v>
      </c>
      <c r="F26" s="174" t="s">
        <v>23</v>
      </c>
      <c r="G26" s="175">
        <f>G25</f>
        <v>336</v>
      </c>
      <c r="H26" s="15"/>
    </row>
  </sheetData>
  <phoneticPr fontId="0" type="noConversion"/>
  <hyperlinks>
    <hyperlink ref="B4" location="LS_K!A1" display="Übersicht"/>
    <hyperlink ref="C4" location="'K 4-12'!A1" display="K 4-12"/>
    <hyperlink ref="A4" location="'Ü 4-11'!A1" display="Ü 4-11"/>
  </hyperlinks>
  <pageMargins left="0.78740157499999996" right="0.78740157499999996" top="0.79" bottom="0.81" header="0.4921259845" footer="0.4921259845"/>
  <pageSetup paperSize="9" scale="69" orientation="landscape" horizontalDpi="300" verticalDpi="300" r:id="rId1"/>
  <headerFooter alignWithMargins="0">
    <oddHeader>&amp;A</oddHeader>
    <oddFooter>&amp;LPS: &amp;F; &amp;A&amp;CSeite &amp;P &amp;10(von &amp;N)&amp;R&amp;D;&amp;T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1505" r:id="rId4">
          <objectPr defaultSize="0" autoFill="0" autoLine="0" autoPict="0" r:id="rId5">
            <anchor moveWithCells="1">
              <from>
                <xdr:col>13</xdr:col>
                <xdr:colOff>428625</xdr:colOff>
                <xdr:row>19</xdr:row>
                <xdr:rowOff>28575</xdr:rowOff>
              </from>
              <to>
                <xdr:col>13</xdr:col>
                <xdr:colOff>733425</xdr:colOff>
                <xdr:row>21</xdr:row>
                <xdr:rowOff>0</xdr:rowOff>
              </to>
            </anchor>
          </objectPr>
        </oleObject>
      </mc:Choice>
      <mc:Fallback>
        <oleObject progId="Equation.3" shapeId="215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showGridLines="0" zoomScaleNormal="100" workbookViewId="0"/>
  </sheetViews>
  <sheetFormatPr baseColWidth="10" defaultColWidth="12.5703125" defaultRowHeight="15.75" x14ac:dyDescent="0.25"/>
  <cols>
    <col min="1" max="14" width="12.140625" style="57" customWidth="1"/>
    <col min="15" max="16" width="12.140625" style="2" customWidth="1"/>
    <col min="17" max="16384" width="12.5703125" style="2"/>
  </cols>
  <sheetData>
    <row r="1" spans="1:29" s="32" customFormat="1" ht="12.75" x14ac:dyDescent="0.2">
      <c r="A1" s="32" t="s">
        <v>105</v>
      </c>
    </row>
    <row r="2" spans="1:29" s="32" customFormat="1" ht="12.75" x14ac:dyDescent="0.2"/>
    <row r="3" spans="1:29" customFormat="1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4" customFormat="1" ht="13.5" thickBot="1" x14ac:dyDescent="0.25">
      <c r="A4" s="55" t="s">
        <v>129</v>
      </c>
      <c r="B4" s="55" t="s">
        <v>106</v>
      </c>
      <c r="C4" s="55" t="s">
        <v>127</v>
      </c>
    </row>
    <row r="5" spans="1:29" customFormat="1" ht="12.75" x14ac:dyDescent="0.2">
      <c r="A5" s="14"/>
      <c r="B5" s="98"/>
      <c r="C5" s="9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customFormat="1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9.5" thickBot="1" x14ac:dyDescent="0.35">
      <c r="B7" s="99" t="s">
        <v>124</v>
      </c>
      <c r="D7" s="179" t="s">
        <v>116</v>
      </c>
      <c r="E7" s="180"/>
      <c r="F7" s="180"/>
      <c r="G7" s="180"/>
      <c r="H7" s="181"/>
      <c r="I7" s="182"/>
    </row>
    <row r="8" spans="1:29" ht="47.25" thickBot="1" x14ac:dyDescent="0.35">
      <c r="B8" s="200"/>
      <c r="C8" s="201"/>
      <c r="D8" s="201"/>
      <c r="E8" s="201" t="s">
        <v>28</v>
      </c>
      <c r="F8" s="202" t="s">
        <v>117</v>
      </c>
      <c r="G8" s="203" t="s">
        <v>118</v>
      </c>
      <c r="H8" s="203"/>
      <c r="I8" s="203"/>
      <c r="J8" s="201" t="s">
        <v>4</v>
      </c>
      <c r="K8" s="201" t="s">
        <v>5</v>
      </c>
      <c r="L8" s="204" t="s">
        <v>6</v>
      </c>
    </row>
    <row r="9" spans="1:29" s="3" customFormat="1" ht="16.5" thickBot="1" x14ac:dyDescent="0.3">
      <c r="A9" s="60"/>
      <c r="B9" s="205" t="s">
        <v>7</v>
      </c>
      <c r="C9" s="206" t="s">
        <v>8</v>
      </c>
      <c r="D9" s="206" t="s">
        <v>0</v>
      </c>
      <c r="E9" s="206" t="s">
        <v>62</v>
      </c>
      <c r="F9" s="206" t="s">
        <v>63</v>
      </c>
      <c r="G9" s="206" t="s">
        <v>11</v>
      </c>
      <c r="H9" s="206" t="s">
        <v>12</v>
      </c>
      <c r="I9" s="206" t="s">
        <v>29</v>
      </c>
      <c r="J9" s="206" t="s">
        <v>30</v>
      </c>
      <c r="K9" s="206" t="s">
        <v>31</v>
      </c>
      <c r="L9" s="207" t="s">
        <v>15</v>
      </c>
      <c r="M9" s="211" t="s">
        <v>81</v>
      </c>
      <c r="N9" s="60"/>
    </row>
    <row r="10" spans="1:29" ht="18" x14ac:dyDescent="0.25">
      <c r="B10" s="208"/>
      <c r="C10" s="184" t="s">
        <v>92</v>
      </c>
      <c r="D10" s="184">
        <v>1</v>
      </c>
      <c r="E10" s="184">
        <v>4</v>
      </c>
      <c r="F10" s="185">
        <f t="shared" ref="F10:F21" si="0" xml:space="preserve"> $D$63*D10 + $D$62</f>
        <v>7.6</v>
      </c>
      <c r="G10" s="185">
        <f>E10-F10</f>
        <v>-3.5999999999999996</v>
      </c>
      <c r="H10" s="186"/>
      <c r="I10" s="186"/>
      <c r="J10" s="185">
        <f>$G$20</f>
        <v>1.6666666666666313E-2</v>
      </c>
      <c r="K10" s="185">
        <f t="shared" ref="K10:K18" si="1">E10-J10</f>
        <v>3.9833333333333338</v>
      </c>
      <c r="L10" s="187">
        <f t="shared" ref="L10:L18" si="2">K10-F10</f>
        <v>-3.6166666666666658</v>
      </c>
    </row>
    <row r="11" spans="1:29" ht="18.75" x14ac:dyDescent="0.3">
      <c r="B11" s="209">
        <v>2021</v>
      </c>
      <c r="C11" s="188" t="s">
        <v>93</v>
      </c>
      <c r="D11" s="188">
        <v>2</v>
      </c>
      <c r="E11" s="188">
        <v>12</v>
      </c>
      <c r="F11" s="189">
        <f t="shared" si="0"/>
        <v>12.616666666666667</v>
      </c>
      <c r="G11" s="190"/>
      <c r="H11" s="189">
        <f>E11-F11</f>
        <v>-0.61666666666666714</v>
      </c>
      <c r="I11" s="189"/>
      <c r="J11" s="189">
        <f>$H$20</f>
        <v>5.666666666666667</v>
      </c>
      <c r="K11" s="189">
        <f t="shared" si="1"/>
        <v>6.333333333333333</v>
      </c>
      <c r="L11" s="191">
        <f t="shared" si="2"/>
        <v>-6.2833333333333341</v>
      </c>
    </row>
    <row r="12" spans="1:29" ht="19.5" thickBot="1" x14ac:dyDescent="0.35">
      <c r="B12" s="210"/>
      <c r="C12" s="192" t="s">
        <v>94</v>
      </c>
      <c r="D12" s="192">
        <v>3</v>
      </c>
      <c r="E12" s="192">
        <v>8</v>
      </c>
      <c r="F12" s="193">
        <f t="shared" si="0"/>
        <v>17.633333333333333</v>
      </c>
      <c r="G12" s="194"/>
      <c r="H12" s="193"/>
      <c r="I12" s="193">
        <f>E12-F12</f>
        <v>-9.6333333333333329</v>
      </c>
      <c r="J12" s="193">
        <f>$I$20</f>
        <v>-5.6833333333333345</v>
      </c>
      <c r="K12" s="193">
        <f t="shared" si="1"/>
        <v>13.683333333333334</v>
      </c>
      <c r="L12" s="195">
        <f t="shared" si="2"/>
        <v>-3.9499999999999993</v>
      </c>
    </row>
    <row r="13" spans="1:29" ht="18" x14ac:dyDescent="0.25">
      <c r="B13" s="208"/>
      <c r="C13" s="184" t="s">
        <v>95</v>
      </c>
      <c r="D13" s="184">
        <v>4</v>
      </c>
      <c r="E13" s="184">
        <v>29</v>
      </c>
      <c r="F13" s="185">
        <f t="shared" si="0"/>
        <v>22.65</v>
      </c>
      <c r="G13" s="185">
        <f>E13-F13</f>
        <v>6.3500000000000014</v>
      </c>
      <c r="H13" s="186"/>
      <c r="I13" s="186"/>
      <c r="J13" s="185">
        <f>$G$20</f>
        <v>1.6666666666666313E-2</v>
      </c>
      <c r="K13" s="185">
        <f t="shared" si="1"/>
        <v>28.983333333333334</v>
      </c>
      <c r="L13" s="187">
        <f t="shared" si="2"/>
        <v>6.3333333333333357</v>
      </c>
    </row>
    <row r="14" spans="1:29" ht="18.75" x14ac:dyDescent="0.3">
      <c r="B14" s="209">
        <v>2022</v>
      </c>
      <c r="C14" s="188" t="s">
        <v>96</v>
      </c>
      <c r="D14" s="188">
        <v>5</v>
      </c>
      <c r="E14" s="188">
        <v>42</v>
      </c>
      <c r="F14" s="189">
        <f t="shared" si="0"/>
        <v>27.666666666666664</v>
      </c>
      <c r="G14" s="190"/>
      <c r="H14" s="275">
        <f>E14-F14</f>
        <v>14.333333333333336</v>
      </c>
      <c r="I14" s="189"/>
      <c r="J14" s="189">
        <f>$H$20</f>
        <v>5.666666666666667</v>
      </c>
      <c r="K14" s="189">
        <f t="shared" si="1"/>
        <v>36.333333333333336</v>
      </c>
      <c r="L14" s="191">
        <f t="shared" si="2"/>
        <v>8.6666666666666714</v>
      </c>
    </row>
    <row r="15" spans="1:29" ht="19.5" thickBot="1" x14ac:dyDescent="0.35">
      <c r="B15" s="210"/>
      <c r="C15" s="192" t="s">
        <v>97</v>
      </c>
      <c r="D15" s="192">
        <v>6</v>
      </c>
      <c r="E15" s="192">
        <v>34</v>
      </c>
      <c r="F15" s="193">
        <f t="shared" si="0"/>
        <v>32.683333333333337</v>
      </c>
      <c r="G15" s="194"/>
      <c r="H15" s="193"/>
      <c r="I15" s="193">
        <f>E15-F15</f>
        <v>1.3166666666666629</v>
      </c>
      <c r="J15" s="193">
        <f>$I$20</f>
        <v>-5.6833333333333345</v>
      </c>
      <c r="K15" s="193">
        <f t="shared" si="1"/>
        <v>39.683333333333337</v>
      </c>
      <c r="L15" s="195">
        <f t="shared" si="2"/>
        <v>7</v>
      </c>
    </row>
    <row r="16" spans="1:29" ht="18" x14ac:dyDescent="0.25">
      <c r="B16" s="208"/>
      <c r="C16" s="184" t="s">
        <v>98</v>
      </c>
      <c r="D16" s="184">
        <v>7</v>
      </c>
      <c r="E16" s="184">
        <v>35</v>
      </c>
      <c r="F16" s="185">
        <f t="shared" si="0"/>
        <v>37.700000000000003</v>
      </c>
      <c r="G16" s="185">
        <f>E16-F16</f>
        <v>-2.7000000000000028</v>
      </c>
      <c r="H16" s="186"/>
      <c r="I16" s="186"/>
      <c r="J16" s="185">
        <f>$G$20</f>
        <v>1.6666666666666313E-2</v>
      </c>
      <c r="K16" s="185">
        <f t="shared" si="1"/>
        <v>34.983333333333334</v>
      </c>
      <c r="L16" s="187">
        <f t="shared" si="2"/>
        <v>-2.7166666666666686</v>
      </c>
    </row>
    <row r="17" spans="2:13" ht="18.75" x14ac:dyDescent="0.3">
      <c r="B17" s="209">
        <v>2023</v>
      </c>
      <c r="C17" s="188" t="s">
        <v>99</v>
      </c>
      <c r="D17" s="188">
        <v>8</v>
      </c>
      <c r="E17" s="188">
        <v>46</v>
      </c>
      <c r="F17" s="189">
        <f t="shared" si="0"/>
        <v>42.716666666666669</v>
      </c>
      <c r="G17" s="190"/>
      <c r="H17" s="189">
        <f>E17-F17</f>
        <v>3.2833333333333314</v>
      </c>
      <c r="I17" s="189"/>
      <c r="J17" s="189">
        <f>$H$20</f>
        <v>5.666666666666667</v>
      </c>
      <c r="K17" s="189">
        <f t="shared" si="1"/>
        <v>40.333333333333336</v>
      </c>
      <c r="L17" s="191">
        <f t="shared" si="2"/>
        <v>-2.3833333333333329</v>
      </c>
    </row>
    <row r="18" spans="2:13" ht="19.5" thickBot="1" x14ac:dyDescent="0.35">
      <c r="B18" s="210"/>
      <c r="C18" s="192" t="s">
        <v>100</v>
      </c>
      <c r="D18" s="212">
        <v>9</v>
      </c>
      <c r="E18" s="192">
        <v>39</v>
      </c>
      <c r="F18" s="193">
        <f t="shared" si="0"/>
        <v>47.733333333333334</v>
      </c>
      <c r="G18" s="222"/>
      <c r="H18" s="223"/>
      <c r="I18" s="223">
        <f>E18-F18</f>
        <v>-8.7333333333333343</v>
      </c>
      <c r="J18" s="193">
        <f>$I$20</f>
        <v>-5.6833333333333345</v>
      </c>
      <c r="K18" s="193">
        <f t="shared" si="1"/>
        <v>44.683333333333337</v>
      </c>
      <c r="L18" s="195">
        <f t="shared" si="2"/>
        <v>-3.0499999999999972</v>
      </c>
    </row>
    <row r="19" spans="2:13" ht="16.5" thickBot="1" x14ac:dyDescent="0.3">
      <c r="B19" s="297" t="s">
        <v>17</v>
      </c>
      <c r="C19" s="298"/>
      <c r="D19" s="216">
        <v>10</v>
      </c>
      <c r="E19" s="60"/>
      <c r="F19" s="219">
        <f t="shared" si="0"/>
        <v>52.75</v>
      </c>
      <c r="G19" s="225" t="s">
        <v>32</v>
      </c>
      <c r="H19" s="226"/>
      <c r="I19" s="227"/>
      <c r="J19" s="196"/>
      <c r="K19" s="60"/>
      <c r="L19" s="60"/>
      <c r="M19" s="213">
        <f>F19+G20</f>
        <v>52.766666666666666</v>
      </c>
    </row>
    <row r="20" spans="2:13" ht="18" x14ac:dyDescent="0.25">
      <c r="D20" s="217">
        <v>11</v>
      </c>
      <c r="E20" s="60"/>
      <c r="F20" s="220">
        <f t="shared" si="0"/>
        <v>57.766666666666666</v>
      </c>
      <c r="G20" s="228">
        <f>AVERAGE(G10:G18)</f>
        <v>1.6666666666666313E-2</v>
      </c>
      <c r="H20" s="224">
        <f>AVERAGE(H10:H18)</f>
        <v>5.666666666666667</v>
      </c>
      <c r="I20" s="229">
        <f>AVERAGE(I10:I18)</f>
        <v>-5.6833333333333345</v>
      </c>
      <c r="J20" s="196"/>
      <c r="K20" s="60"/>
      <c r="L20" s="60"/>
      <c r="M20" s="214">
        <f>F20+H20</f>
        <v>63.43333333333333</v>
      </c>
    </row>
    <row r="21" spans="2:13" ht="16.5" thickBot="1" x14ac:dyDescent="0.3">
      <c r="D21" s="218">
        <v>12</v>
      </c>
      <c r="E21" s="60"/>
      <c r="F21" s="221">
        <f t="shared" si="0"/>
        <v>62.783333333333339</v>
      </c>
      <c r="G21" s="230" t="s">
        <v>33</v>
      </c>
      <c r="H21" s="231"/>
      <c r="I21" s="232"/>
      <c r="J21" s="196"/>
      <c r="K21" s="60"/>
      <c r="L21" s="60"/>
      <c r="M21" s="215">
        <f>F21+I20</f>
        <v>57.1</v>
      </c>
    </row>
    <row r="22" spans="2:13" x14ac:dyDescent="0.25">
      <c r="J22" s="197"/>
    </row>
    <row r="46" spans="1:12" ht="16.5" thickBot="1" x14ac:dyDescent="0.3"/>
    <row r="47" spans="1:12" ht="16.5" thickBot="1" x14ac:dyDescent="0.3">
      <c r="A47" s="2"/>
      <c r="C47" s="233" t="s">
        <v>34</v>
      </c>
      <c r="D47" s="234"/>
    </row>
    <row r="48" spans="1:12" x14ac:dyDescent="0.25">
      <c r="B48" s="24"/>
      <c r="C48" s="235" t="s">
        <v>18</v>
      </c>
      <c r="D48" s="236" t="s">
        <v>35</v>
      </c>
      <c r="E48" s="236" t="s">
        <v>19</v>
      </c>
      <c r="F48" s="236" t="s">
        <v>120</v>
      </c>
      <c r="G48" s="237" t="s">
        <v>37</v>
      </c>
      <c r="I48" s="183" t="s">
        <v>82</v>
      </c>
      <c r="J48" s="245"/>
      <c r="K48" s="245"/>
      <c r="L48" s="246"/>
    </row>
    <row r="49" spans="2:12" x14ac:dyDescent="0.25">
      <c r="B49" s="24"/>
      <c r="C49" s="238">
        <f t="shared" ref="C49:D51" si="3">D10</f>
        <v>1</v>
      </c>
      <c r="D49" s="238">
        <f t="shared" si="3"/>
        <v>4</v>
      </c>
      <c r="E49" s="238">
        <f t="shared" ref="E49:E57" si="4">C49^2</f>
        <v>1</v>
      </c>
      <c r="F49" s="238">
        <f t="shared" ref="F49:F57" si="5">D49^2</f>
        <v>16</v>
      </c>
      <c r="G49" s="239">
        <f t="shared" ref="G49:G57" si="6">C49*D49</f>
        <v>4</v>
      </c>
      <c r="I49" s="92" t="s">
        <v>83</v>
      </c>
      <c r="J49" s="93"/>
      <c r="K49" s="93"/>
      <c r="L49" s="94"/>
    </row>
    <row r="50" spans="2:12" ht="19.5" thickBot="1" x14ac:dyDescent="0.3">
      <c r="B50" s="24"/>
      <c r="C50" s="238">
        <f t="shared" si="3"/>
        <v>2</v>
      </c>
      <c r="D50" s="238">
        <f t="shared" si="3"/>
        <v>12</v>
      </c>
      <c r="E50" s="238">
        <f t="shared" si="4"/>
        <v>4</v>
      </c>
      <c r="F50" s="238">
        <f t="shared" si="5"/>
        <v>144</v>
      </c>
      <c r="G50" s="239">
        <f t="shared" si="6"/>
        <v>24</v>
      </c>
      <c r="I50" s="95" t="s">
        <v>119</v>
      </c>
      <c r="J50" s="247"/>
      <c r="K50" s="247"/>
      <c r="L50" s="248"/>
    </row>
    <row r="51" spans="2:12" x14ac:dyDescent="0.25">
      <c r="B51" s="24"/>
      <c r="C51" s="238">
        <f t="shared" si="3"/>
        <v>3</v>
      </c>
      <c r="D51" s="238">
        <f t="shared" si="3"/>
        <v>8</v>
      </c>
      <c r="E51" s="238">
        <f t="shared" si="4"/>
        <v>9</v>
      </c>
      <c r="F51" s="238">
        <f t="shared" si="5"/>
        <v>64</v>
      </c>
      <c r="G51" s="239">
        <f t="shared" si="6"/>
        <v>24</v>
      </c>
    </row>
    <row r="52" spans="2:12" x14ac:dyDescent="0.25">
      <c r="B52" s="7"/>
      <c r="C52" s="238">
        <f t="shared" ref="C52:D57" si="7">D13</f>
        <v>4</v>
      </c>
      <c r="D52" s="238">
        <f t="shared" si="7"/>
        <v>29</v>
      </c>
      <c r="E52" s="238">
        <f t="shared" si="4"/>
        <v>16</v>
      </c>
      <c r="F52" s="238">
        <f t="shared" si="5"/>
        <v>841</v>
      </c>
      <c r="G52" s="239">
        <f t="shared" si="6"/>
        <v>116</v>
      </c>
    </row>
    <row r="53" spans="2:12" x14ac:dyDescent="0.25">
      <c r="B53" s="24"/>
      <c r="C53" s="238">
        <f t="shared" si="7"/>
        <v>5</v>
      </c>
      <c r="D53" s="238">
        <f t="shared" si="7"/>
        <v>42</v>
      </c>
      <c r="E53" s="238">
        <f t="shared" si="4"/>
        <v>25</v>
      </c>
      <c r="F53" s="238">
        <f t="shared" si="5"/>
        <v>1764</v>
      </c>
      <c r="G53" s="239">
        <f t="shared" si="6"/>
        <v>210</v>
      </c>
    </row>
    <row r="54" spans="2:12" x14ac:dyDescent="0.25">
      <c r="B54" s="24"/>
      <c r="C54" s="238">
        <f t="shared" si="7"/>
        <v>6</v>
      </c>
      <c r="D54" s="238">
        <f t="shared" si="7"/>
        <v>34</v>
      </c>
      <c r="E54" s="238">
        <f t="shared" si="4"/>
        <v>36</v>
      </c>
      <c r="F54" s="238">
        <f t="shared" si="5"/>
        <v>1156</v>
      </c>
      <c r="G54" s="239">
        <f t="shared" si="6"/>
        <v>204</v>
      </c>
    </row>
    <row r="55" spans="2:12" x14ac:dyDescent="0.25">
      <c r="B55" s="24"/>
      <c r="C55" s="238">
        <f t="shared" si="7"/>
        <v>7</v>
      </c>
      <c r="D55" s="238">
        <f t="shared" si="7"/>
        <v>35</v>
      </c>
      <c r="E55" s="238">
        <f t="shared" si="4"/>
        <v>49</v>
      </c>
      <c r="F55" s="238">
        <f t="shared" si="5"/>
        <v>1225</v>
      </c>
      <c r="G55" s="239">
        <f t="shared" si="6"/>
        <v>245</v>
      </c>
    </row>
    <row r="56" spans="2:12" x14ac:dyDescent="0.25">
      <c r="B56" s="8"/>
      <c r="C56" s="238">
        <f t="shared" si="7"/>
        <v>8</v>
      </c>
      <c r="D56" s="238">
        <f t="shared" si="7"/>
        <v>46</v>
      </c>
      <c r="E56" s="238">
        <f t="shared" si="4"/>
        <v>64</v>
      </c>
      <c r="F56" s="238">
        <f t="shared" si="5"/>
        <v>2116</v>
      </c>
      <c r="G56" s="239">
        <f t="shared" si="6"/>
        <v>368</v>
      </c>
    </row>
    <row r="57" spans="2:12" ht="16.5" thickBot="1" x14ac:dyDescent="0.3">
      <c r="B57" s="24"/>
      <c r="C57" s="240">
        <f t="shared" si="7"/>
        <v>9</v>
      </c>
      <c r="D57" s="240">
        <f t="shared" si="7"/>
        <v>39</v>
      </c>
      <c r="E57" s="240">
        <f t="shared" si="4"/>
        <v>81</v>
      </c>
      <c r="F57" s="240">
        <f t="shared" si="5"/>
        <v>1521</v>
      </c>
      <c r="G57" s="241">
        <f t="shared" si="6"/>
        <v>351</v>
      </c>
    </row>
    <row r="58" spans="2:12" ht="16.5" thickBot="1" x14ac:dyDescent="0.3">
      <c r="B58" s="23"/>
      <c r="C58" s="242">
        <f>SUM(C49:C57)</f>
        <v>45</v>
      </c>
      <c r="D58" s="243">
        <f>SUM(D49:D57)</f>
        <v>249</v>
      </c>
      <c r="E58" s="243">
        <f>SUM(E49:E57)</f>
        <v>285</v>
      </c>
      <c r="F58" s="243">
        <f>SUM(F49:F57)</f>
        <v>8847</v>
      </c>
      <c r="G58" s="244">
        <f>SUM(G49:G57)</f>
        <v>1546</v>
      </c>
    </row>
    <row r="59" spans="2:12" ht="16.5" thickBot="1" x14ac:dyDescent="0.3">
      <c r="B59" s="7"/>
      <c r="C59" s="9"/>
      <c r="D59" s="24"/>
      <c r="E59" s="10"/>
      <c r="F59" s="198"/>
      <c r="G59" s="23"/>
    </row>
    <row r="60" spans="2:12" ht="16.5" thickBot="1" x14ac:dyDescent="0.3">
      <c r="B60" s="24"/>
      <c r="C60" s="299" t="s">
        <v>20</v>
      </c>
      <c r="D60" s="300"/>
      <c r="E60" s="24"/>
      <c r="F60" s="198"/>
      <c r="G60" s="23"/>
    </row>
    <row r="61" spans="2:12" ht="16.5" thickBot="1" x14ac:dyDescent="0.3">
      <c r="B61" s="24"/>
      <c r="C61" s="134" t="s">
        <v>21</v>
      </c>
      <c r="D61" s="249">
        <f>COUNT(C49:C57)</f>
        <v>9</v>
      </c>
      <c r="E61" s="251" t="s">
        <v>38</v>
      </c>
      <c r="F61" s="252"/>
      <c r="G61" s="24"/>
    </row>
    <row r="62" spans="2:12" ht="16.5" thickBot="1" x14ac:dyDescent="0.3">
      <c r="B62" s="24"/>
      <c r="C62" s="134" t="s">
        <v>22</v>
      </c>
      <c r="D62" s="250">
        <f>E62/G62</f>
        <v>2.5833333333333335</v>
      </c>
      <c r="E62" s="253">
        <f>(E58*D58 - C58*G58)</f>
        <v>1395</v>
      </c>
      <c r="F62" s="254" t="s">
        <v>23</v>
      </c>
      <c r="G62" s="255">
        <f>D61*E58 - C58^2</f>
        <v>540</v>
      </c>
    </row>
    <row r="63" spans="2:12" ht="16.5" thickBot="1" x14ac:dyDescent="0.3">
      <c r="B63" s="24"/>
      <c r="C63" s="134" t="s">
        <v>24</v>
      </c>
      <c r="D63" s="250">
        <f>E63/G63</f>
        <v>5.0166666666666666</v>
      </c>
      <c r="E63" s="253">
        <f>D61*G58 - C58*D58</f>
        <v>2709</v>
      </c>
      <c r="F63" s="254" t="s">
        <v>23</v>
      </c>
      <c r="G63" s="255">
        <f>G62</f>
        <v>540</v>
      </c>
    </row>
    <row r="64" spans="2:12" ht="16.5" thickBot="1" x14ac:dyDescent="0.3">
      <c r="B64" s="5"/>
      <c r="C64" s="199"/>
      <c r="D64" s="8"/>
      <c r="E64" s="24"/>
      <c r="F64" s="24"/>
      <c r="G64" s="24"/>
    </row>
    <row r="65" spans="2:7" ht="16.5" thickBot="1" x14ac:dyDescent="0.3">
      <c r="B65" s="24"/>
      <c r="C65" s="134" t="s">
        <v>39</v>
      </c>
      <c r="D65" s="250">
        <f>AVERAGE(C49:C57)</f>
        <v>5</v>
      </c>
      <c r="E65" s="24"/>
      <c r="F65" s="24"/>
      <c r="G65" s="24"/>
    </row>
    <row r="66" spans="2:7" ht="16.5" thickBot="1" x14ac:dyDescent="0.3">
      <c r="B66" s="8"/>
      <c r="C66" s="134" t="s">
        <v>40</v>
      </c>
      <c r="D66" s="250">
        <f>AVERAGE(D49:D57)</f>
        <v>27.666666666666668</v>
      </c>
      <c r="E66" s="24"/>
      <c r="F66" s="24"/>
      <c r="G66" s="24"/>
    </row>
  </sheetData>
  <mergeCells count="2">
    <mergeCell ref="B19:C19"/>
    <mergeCell ref="C60:D60"/>
  </mergeCells>
  <phoneticPr fontId="0" type="noConversion"/>
  <hyperlinks>
    <hyperlink ref="B4" location="LS_K!A1" display="Übersicht"/>
    <hyperlink ref="C4" location="'K 4-12 (tstern) '!A1" display="Ü 4-12 (tstern)"/>
    <hyperlink ref="A4" location="'Ü 4-11 (t)'!A1" display="Ü 4-1 1 (t)"/>
  </hyperlinks>
  <pageMargins left="0.69" right="0.67" top="0.59" bottom="0.77" header="0.51181102300000003" footer="0.55000000000000004"/>
  <pageSetup paperSize="9" scale="56" orientation="portrait" horizontalDpi="4294967292" verticalDpi="300" r:id="rId1"/>
  <headerFooter alignWithMargins="0">
    <oddFooter>&amp;L&amp;"Arial Narrow,Regular Kursiv"&amp;9PSM: &amp;F; &amp;A&amp;C&amp;"Arial Narrow,Regular Kursiv"&amp;9Seite &amp;P (von &amp;N)&amp;R&amp;"Arial Narrow,Regular Kursiv"&amp;9&amp;D;&amp;T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showGridLines="0" zoomScaleNormal="100" workbookViewId="0">
      <selection activeCell="C4" sqref="C4"/>
    </sheetView>
  </sheetViews>
  <sheetFormatPr baseColWidth="10" defaultColWidth="12.5703125" defaultRowHeight="15.75" x14ac:dyDescent="0.25"/>
  <cols>
    <col min="1" max="1" width="15.28515625" style="57" customWidth="1"/>
    <col min="2" max="2" width="14" style="57" customWidth="1"/>
    <col min="3" max="3" width="13.42578125" style="57" customWidth="1"/>
    <col min="4" max="4" width="8.7109375" style="57" customWidth="1"/>
    <col min="5" max="5" width="12.28515625" style="57" customWidth="1"/>
    <col min="6" max="6" width="14.140625" style="57" customWidth="1"/>
    <col min="7" max="7" width="9.85546875" style="57" customWidth="1"/>
    <col min="8" max="9" width="7.7109375" style="57" customWidth="1"/>
    <col min="10" max="10" width="11" style="57" customWidth="1"/>
    <col min="11" max="11" width="15.140625" style="57" customWidth="1"/>
    <col min="12" max="12" width="6.140625" style="57" customWidth="1"/>
    <col min="13" max="14" width="12.5703125" style="57"/>
    <col min="15" max="16384" width="12.5703125" style="2"/>
  </cols>
  <sheetData>
    <row r="1" spans="1:29" s="32" customFormat="1" ht="12.75" x14ac:dyDescent="0.2">
      <c r="A1" s="32" t="s">
        <v>105</v>
      </c>
    </row>
    <row r="2" spans="1:29" s="32" customFormat="1" ht="12.75" x14ac:dyDescent="0.2"/>
    <row r="3" spans="1:29" customFormat="1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4" customFormat="1" ht="13.5" thickBot="1" x14ac:dyDescent="0.25">
      <c r="A4" s="55" t="s">
        <v>124</v>
      </c>
      <c r="B4" s="55" t="s">
        <v>106</v>
      </c>
      <c r="C4" s="55" t="s">
        <v>128</v>
      </c>
    </row>
    <row r="5" spans="1:29" customFormat="1" ht="12.75" x14ac:dyDescent="0.2">
      <c r="A5" s="14"/>
      <c r="B5" s="98"/>
      <c r="C5" s="9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customFormat="1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9.5" thickBot="1" x14ac:dyDescent="0.35">
      <c r="B7" s="99" t="s">
        <v>124</v>
      </c>
      <c r="D7" s="179" t="s">
        <v>122</v>
      </c>
      <c r="E7" s="180"/>
      <c r="F7" s="180"/>
      <c r="G7" s="180"/>
      <c r="H7" s="181" t="s">
        <v>27</v>
      </c>
      <c r="I7" s="182"/>
    </row>
    <row r="8" spans="1:29" ht="31.5" thickBot="1" x14ac:dyDescent="0.3">
      <c r="B8" s="200"/>
      <c r="C8" s="201"/>
      <c r="D8" s="201"/>
      <c r="E8" s="201" t="s">
        <v>28</v>
      </c>
      <c r="F8" s="202" t="s">
        <v>84</v>
      </c>
      <c r="G8" s="203" t="s">
        <v>85</v>
      </c>
      <c r="H8" s="203"/>
      <c r="I8" s="203"/>
      <c r="J8" s="201" t="s">
        <v>4</v>
      </c>
      <c r="K8" s="201" t="s">
        <v>5</v>
      </c>
      <c r="L8" s="204" t="s">
        <v>6</v>
      </c>
    </row>
    <row r="9" spans="1:29" s="3" customFormat="1" ht="16.5" thickBot="1" x14ac:dyDescent="0.3">
      <c r="A9" s="60"/>
      <c r="B9" s="205" t="s">
        <v>7</v>
      </c>
      <c r="C9" s="206" t="s">
        <v>8</v>
      </c>
      <c r="D9" s="206" t="s">
        <v>0</v>
      </c>
      <c r="E9" s="206" t="s">
        <v>62</v>
      </c>
      <c r="F9" s="206" t="s">
        <v>63</v>
      </c>
      <c r="G9" s="206" t="s">
        <v>11</v>
      </c>
      <c r="H9" s="206" t="s">
        <v>12</v>
      </c>
      <c r="I9" s="206" t="s">
        <v>29</v>
      </c>
      <c r="J9" s="206" t="s">
        <v>30</v>
      </c>
      <c r="K9" s="206" t="s">
        <v>86</v>
      </c>
      <c r="L9" s="207" t="s">
        <v>15</v>
      </c>
      <c r="M9" s="211" t="s">
        <v>17</v>
      </c>
      <c r="N9" s="60"/>
    </row>
    <row r="10" spans="1:29" ht="18" x14ac:dyDescent="0.25">
      <c r="B10" s="208"/>
      <c r="C10" s="184" t="s">
        <v>92</v>
      </c>
      <c r="D10" s="184">
        <v>-4</v>
      </c>
      <c r="E10" s="184">
        <v>4</v>
      </c>
      <c r="F10" s="185">
        <f t="shared" ref="F10:F21" si="0" xml:space="preserve"> $D$63*D10 + $D$62</f>
        <v>7.6000000000000014</v>
      </c>
      <c r="G10" s="185">
        <f>E10-F10</f>
        <v>-3.6000000000000014</v>
      </c>
      <c r="H10" s="186"/>
      <c r="I10" s="186"/>
      <c r="J10" s="185">
        <f>$G$20</f>
        <v>1.6666666666664536E-2</v>
      </c>
      <c r="K10" s="185">
        <f t="shared" ref="K10:K18" si="1">E10-J10</f>
        <v>3.9833333333333356</v>
      </c>
      <c r="L10" s="187">
        <f t="shared" ref="L10:L18" si="2">K10-F10</f>
        <v>-3.6166666666666658</v>
      </c>
    </row>
    <row r="11" spans="1:29" ht="18.75" x14ac:dyDescent="0.3">
      <c r="B11" s="209">
        <v>2021</v>
      </c>
      <c r="C11" s="188" t="s">
        <v>93</v>
      </c>
      <c r="D11" s="188">
        <v>-3</v>
      </c>
      <c r="E11" s="188">
        <v>12</v>
      </c>
      <c r="F11" s="189">
        <f t="shared" si="0"/>
        <v>12.616666666666667</v>
      </c>
      <c r="G11" s="190"/>
      <c r="H11" s="189">
        <f>E11-F11</f>
        <v>-0.61666666666666714</v>
      </c>
      <c r="I11" s="189"/>
      <c r="J11" s="189">
        <f>$H$20</f>
        <v>5.6666666666666652</v>
      </c>
      <c r="K11" s="189">
        <f t="shared" si="1"/>
        <v>6.3333333333333348</v>
      </c>
      <c r="L11" s="191">
        <f t="shared" si="2"/>
        <v>-6.2833333333333323</v>
      </c>
    </row>
    <row r="12" spans="1:29" ht="19.5" thickBot="1" x14ac:dyDescent="0.35">
      <c r="B12" s="210"/>
      <c r="C12" s="192" t="s">
        <v>94</v>
      </c>
      <c r="D12" s="192">
        <v>-2</v>
      </c>
      <c r="E12" s="192">
        <v>8</v>
      </c>
      <c r="F12" s="193">
        <f t="shared" si="0"/>
        <v>17.633333333333333</v>
      </c>
      <c r="G12" s="194"/>
      <c r="H12" s="193"/>
      <c r="I12" s="193">
        <f>E12-F12</f>
        <v>-9.6333333333333329</v>
      </c>
      <c r="J12" s="193">
        <f>$I$20</f>
        <v>-5.6833333333333345</v>
      </c>
      <c r="K12" s="193">
        <f t="shared" si="1"/>
        <v>13.683333333333334</v>
      </c>
      <c r="L12" s="195">
        <f t="shared" si="2"/>
        <v>-3.9499999999999993</v>
      </c>
    </row>
    <row r="13" spans="1:29" ht="18" x14ac:dyDescent="0.25">
      <c r="B13" s="208"/>
      <c r="C13" s="184" t="s">
        <v>95</v>
      </c>
      <c r="D13" s="184">
        <v>-1</v>
      </c>
      <c r="E13" s="184">
        <v>29</v>
      </c>
      <c r="F13" s="185">
        <f t="shared" si="0"/>
        <v>22.650000000000002</v>
      </c>
      <c r="G13" s="185">
        <f>E13-F13</f>
        <v>6.3499999999999979</v>
      </c>
      <c r="H13" s="186"/>
      <c r="I13" s="186"/>
      <c r="J13" s="185">
        <f>$G$20</f>
        <v>1.6666666666664536E-2</v>
      </c>
      <c r="K13" s="185">
        <f t="shared" si="1"/>
        <v>28.983333333333334</v>
      </c>
      <c r="L13" s="187">
        <f t="shared" si="2"/>
        <v>6.3333333333333321</v>
      </c>
    </row>
    <row r="14" spans="1:29" ht="18.75" x14ac:dyDescent="0.3">
      <c r="B14" s="209">
        <v>2022</v>
      </c>
      <c r="C14" s="188" t="s">
        <v>96</v>
      </c>
      <c r="D14" s="188">
        <v>0</v>
      </c>
      <c r="E14" s="188">
        <v>42</v>
      </c>
      <c r="F14" s="189">
        <f t="shared" si="0"/>
        <v>27.666666666666668</v>
      </c>
      <c r="G14" s="190"/>
      <c r="H14" s="189">
        <f>E14-F14</f>
        <v>14.333333333333332</v>
      </c>
      <c r="I14" s="189"/>
      <c r="J14" s="189">
        <f>$H$20</f>
        <v>5.6666666666666652</v>
      </c>
      <c r="K14" s="189">
        <f t="shared" si="1"/>
        <v>36.333333333333336</v>
      </c>
      <c r="L14" s="191">
        <f t="shared" si="2"/>
        <v>8.6666666666666679</v>
      </c>
    </row>
    <row r="15" spans="1:29" ht="19.5" thickBot="1" x14ac:dyDescent="0.35">
      <c r="B15" s="210"/>
      <c r="C15" s="192" t="s">
        <v>97</v>
      </c>
      <c r="D15" s="192">
        <v>1</v>
      </c>
      <c r="E15" s="192">
        <v>34</v>
      </c>
      <c r="F15" s="193">
        <f t="shared" si="0"/>
        <v>32.683333333333337</v>
      </c>
      <c r="G15" s="194"/>
      <c r="H15" s="193"/>
      <c r="I15" s="193">
        <f>E15-F15</f>
        <v>1.3166666666666629</v>
      </c>
      <c r="J15" s="193">
        <f>$I$20</f>
        <v>-5.6833333333333345</v>
      </c>
      <c r="K15" s="193">
        <f t="shared" si="1"/>
        <v>39.683333333333337</v>
      </c>
      <c r="L15" s="195">
        <f t="shared" si="2"/>
        <v>7</v>
      </c>
    </row>
    <row r="16" spans="1:29" ht="18" x14ac:dyDescent="0.25">
      <c r="B16" s="208"/>
      <c r="C16" s="184" t="s">
        <v>98</v>
      </c>
      <c r="D16" s="184">
        <v>2</v>
      </c>
      <c r="E16" s="184">
        <v>35</v>
      </c>
      <c r="F16" s="185">
        <f t="shared" si="0"/>
        <v>37.700000000000003</v>
      </c>
      <c r="G16" s="185">
        <f>E16-F16</f>
        <v>-2.7000000000000028</v>
      </c>
      <c r="H16" s="186"/>
      <c r="I16" s="186"/>
      <c r="J16" s="185">
        <f>$G$20</f>
        <v>1.6666666666664536E-2</v>
      </c>
      <c r="K16" s="185">
        <f t="shared" si="1"/>
        <v>34.983333333333334</v>
      </c>
      <c r="L16" s="187">
        <f t="shared" si="2"/>
        <v>-2.7166666666666686</v>
      </c>
    </row>
    <row r="17" spans="2:13" ht="18.75" x14ac:dyDescent="0.3">
      <c r="B17" s="209">
        <v>2023</v>
      </c>
      <c r="C17" s="188" t="s">
        <v>99</v>
      </c>
      <c r="D17" s="188">
        <v>3</v>
      </c>
      <c r="E17" s="188">
        <v>46</v>
      </c>
      <c r="F17" s="189">
        <f t="shared" si="0"/>
        <v>42.716666666666669</v>
      </c>
      <c r="G17" s="190"/>
      <c r="H17" s="189">
        <f>E17-F17</f>
        <v>3.2833333333333314</v>
      </c>
      <c r="I17" s="189"/>
      <c r="J17" s="189">
        <f>$H$20</f>
        <v>5.6666666666666652</v>
      </c>
      <c r="K17" s="189">
        <f t="shared" si="1"/>
        <v>40.333333333333336</v>
      </c>
      <c r="L17" s="191">
        <f t="shared" si="2"/>
        <v>-2.3833333333333329</v>
      </c>
    </row>
    <row r="18" spans="2:13" ht="19.5" thickBot="1" x14ac:dyDescent="0.35">
      <c r="B18" s="210"/>
      <c r="C18" s="192" t="s">
        <v>100</v>
      </c>
      <c r="D18" s="212">
        <v>4</v>
      </c>
      <c r="E18" s="192">
        <v>39</v>
      </c>
      <c r="F18" s="193">
        <f t="shared" si="0"/>
        <v>47.733333333333334</v>
      </c>
      <c r="G18" s="222"/>
      <c r="H18" s="223"/>
      <c r="I18" s="223">
        <f>E18-F18</f>
        <v>-8.7333333333333343</v>
      </c>
      <c r="J18" s="193">
        <f>$I$20</f>
        <v>-5.6833333333333345</v>
      </c>
      <c r="K18" s="193">
        <f t="shared" si="1"/>
        <v>44.683333333333337</v>
      </c>
      <c r="L18" s="195">
        <f t="shared" si="2"/>
        <v>-3.0499999999999972</v>
      </c>
    </row>
    <row r="19" spans="2:13" ht="16.5" thickBot="1" x14ac:dyDescent="0.3">
      <c r="B19" s="297" t="s">
        <v>17</v>
      </c>
      <c r="C19" s="298"/>
      <c r="D19" s="216">
        <v>5</v>
      </c>
      <c r="E19" s="60"/>
      <c r="F19" s="219">
        <f t="shared" si="0"/>
        <v>52.75</v>
      </c>
      <c r="G19" s="225" t="s">
        <v>32</v>
      </c>
      <c r="H19" s="226"/>
      <c r="I19" s="227"/>
      <c r="J19" s="196"/>
      <c r="K19" s="60"/>
      <c r="L19" s="60"/>
      <c r="M19" s="213">
        <f>F19+G20</f>
        <v>52.766666666666666</v>
      </c>
    </row>
    <row r="20" spans="2:13" ht="18" x14ac:dyDescent="0.25">
      <c r="D20" s="217">
        <v>6</v>
      </c>
      <c r="E20" s="60"/>
      <c r="F20" s="220">
        <f t="shared" si="0"/>
        <v>57.766666666666666</v>
      </c>
      <c r="G20" s="228">
        <f>AVERAGE(G10:G18)</f>
        <v>1.6666666666664536E-2</v>
      </c>
      <c r="H20" s="224">
        <f>AVERAGE(H10:H18)</f>
        <v>5.6666666666666652</v>
      </c>
      <c r="I20" s="229">
        <f>AVERAGE(I10:I18)</f>
        <v>-5.6833333333333345</v>
      </c>
      <c r="J20" s="196"/>
      <c r="K20" s="60"/>
      <c r="L20" s="60"/>
      <c r="M20" s="214">
        <f>F20+H20</f>
        <v>63.43333333333333</v>
      </c>
    </row>
    <row r="21" spans="2:13" ht="16.5" thickBot="1" x14ac:dyDescent="0.3">
      <c r="D21" s="256">
        <v>7</v>
      </c>
      <c r="E21" s="60"/>
      <c r="F21" s="221">
        <f t="shared" si="0"/>
        <v>62.783333333333331</v>
      </c>
      <c r="G21" s="230" t="s">
        <v>33</v>
      </c>
      <c r="H21" s="231"/>
      <c r="I21" s="232"/>
      <c r="J21" s="196"/>
      <c r="K21" s="60"/>
      <c r="L21" s="60"/>
      <c r="M21" s="215">
        <f>F21+I20</f>
        <v>57.099999999999994</v>
      </c>
    </row>
    <row r="22" spans="2:13" ht="16.5" thickBot="1" x14ac:dyDescent="0.3">
      <c r="B22" s="259" t="s">
        <v>78</v>
      </c>
      <c r="C22" s="260"/>
      <c r="D22" s="261"/>
      <c r="E22" s="262"/>
      <c r="F22" s="257" t="s">
        <v>107</v>
      </c>
      <c r="G22" s="264">
        <f>D62</f>
        <v>27.666666666666668</v>
      </c>
      <c r="H22" s="258" t="s">
        <v>121</v>
      </c>
      <c r="I22" s="263">
        <f>D63</f>
        <v>5.0166666666666666</v>
      </c>
      <c r="J22" s="197"/>
    </row>
    <row r="46" spans="1:11" ht="16.5" thickBot="1" x14ac:dyDescent="0.3"/>
    <row r="47" spans="1:11" ht="16.5" thickBot="1" x14ac:dyDescent="0.3">
      <c r="A47" s="2"/>
      <c r="B47" s="2"/>
      <c r="C47" s="233" t="s">
        <v>34</v>
      </c>
      <c r="D47" s="234"/>
    </row>
    <row r="48" spans="1:11" x14ac:dyDescent="0.25">
      <c r="B48" s="24"/>
      <c r="C48" s="235" t="s">
        <v>18</v>
      </c>
      <c r="D48" s="236" t="s">
        <v>35</v>
      </c>
      <c r="E48" s="236" t="s">
        <v>19</v>
      </c>
      <c r="F48" s="236" t="s">
        <v>36</v>
      </c>
      <c r="G48" s="237" t="s">
        <v>37</v>
      </c>
      <c r="I48" s="183" t="s">
        <v>66</v>
      </c>
      <c r="J48" s="245"/>
      <c r="K48" s="246"/>
    </row>
    <row r="49" spans="2:11" x14ac:dyDescent="0.25">
      <c r="B49" s="24"/>
      <c r="C49" s="238">
        <f t="shared" ref="C49:D57" si="3">D10</f>
        <v>-4</v>
      </c>
      <c r="D49" s="238">
        <f t="shared" si="3"/>
        <v>4</v>
      </c>
      <c r="E49" s="238">
        <f t="shared" ref="E49:E57" si="4">C49^2</f>
        <v>16</v>
      </c>
      <c r="F49" s="238">
        <f t="shared" ref="F49:F57" si="5">D49^2</f>
        <v>16</v>
      </c>
      <c r="G49" s="239">
        <f t="shared" ref="G49:G57" si="6">C49*D49</f>
        <v>-16</v>
      </c>
      <c r="I49" s="92" t="s">
        <v>67</v>
      </c>
      <c r="J49" s="93"/>
      <c r="K49" s="94"/>
    </row>
    <row r="50" spans="2:11" ht="18.75" x14ac:dyDescent="0.25">
      <c r="B50" s="24"/>
      <c r="C50" s="238">
        <f t="shared" si="3"/>
        <v>-3</v>
      </c>
      <c r="D50" s="238">
        <f t="shared" si="3"/>
        <v>12</v>
      </c>
      <c r="E50" s="238">
        <f t="shared" si="4"/>
        <v>9</v>
      </c>
      <c r="F50" s="238">
        <f t="shared" si="5"/>
        <v>144</v>
      </c>
      <c r="G50" s="239">
        <f t="shared" si="6"/>
        <v>-36</v>
      </c>
      <c r="I50" s="92" t="s">
        <v>123</v>
      </c>
      <c r="J50" s="93"/>
      <c r="K50" s="94"/>
    </row>
    <row r="51" spans="2:11" ht="16.5" thickBot="1" x14ac:dyDescent="0.3">
      <c r="B51" s="24"/>
      <c r="C51" s="238">
        <f t="shared" si="3"/>
        <v>-2</v>
      </c>
      <c r="D51" s="238">
        <f t="shared" si="3"/>
        <v>8</v>
      </c>
      <c r="E51" s="238">
        <f t="shared" si="4"/>
        <v>4</v>
      </c>
      <c r="F51" s="238">
        <f t="shared" si="5"/>
        <v>64</v>
      </c>
      <c r="G51" s="239">
        <f t="shared" si="6"/>
        <v>-16</v>
      </c>
      <c r="I51" s="95" t="s">
        <v>68</v>
      </c>
      <c r="J51" s="247"/>
      <c r="K51" s="248"/>
    </row>
    <row r="52" spans="2:11" x14ac:dyDescent="0.25">
      <c r="B52" s="7"/>
      <c r="C52" s="238">
        <f t="shared" si="3"/>
        <v>-1</v>
      </c>
      <c r="D52" s="238">
        <f t="shared" si="3"/>
        <v>29</v>
      </c>
      <c r="E52" s="238">
        <f t="shared" si="4"/>
        <v>1</v>
      </c>
      <c r="F52" s="238">
        <f t="shared" si="5"/>
        <v>841</v>
      </c>
      <c r="G52" s="239">
        <f t="shared" si="6"/>
        <v>-29</v>
      </c>
    </row>
    <row r="53" spans="2:11" x14ac:dyDescent="0.25">
      <c r="B53" s="24"/>
      <c r="C53" s="238">
        <f t="shared" si="3"/>
        <v>0</v>
      </c>
      <c r="D53" s="238">
        <f t="shared" si="3"/>
        <v>42</v>
      </c>
      <c r="E53" s="238">
        <f t="shared" si="4"/>
        <v>0</v>
      </c>
      <c r="F53" s="238">
        <f t="shared" si="5"/>
        <v>1764</v>
      </c>
      <c r="G53" s="239">
        <f t="shared" si="6"/>
        <v>0</v>
      </c>
    </row>
    <row r="54" spans="2:11" x14ac:dyDescent="0.25">
      <c r="B54" s="24"/>
      <c r="C54" s="238">
        <f t="shared" si="3"/>
        <v>1</v>
      </c>
      <c r="D54" s="238">
        <f t="shared" si="3"/>
        <v>34</v>
      </c>
      <c r="E54" s="238">
        <f t="shared" si="4"/>
        <v>1</v>
      </c>
      <c r="F54" s="238">
        <f t="shared" si="5"/>
        <v>1156</v>
      </c>
      <c r="G54" s="239">
        <f t="shared" si="6"/>
        <v>34</v>
      </c>
    </row>
    <row r="55" spans="2:11" x14ac:dyDescent="0.25">
      <c r="B55" s="24"/>
      <c r="C55" s="238">
        <f t="shared" si="3"/>
        <v>2</v>
      </c>
      <c r="D55" s="238">
        <f t="shared" si="3"/>
        <v>35</v>
      </c>
      <c r="E55" s="238">
        <f t="shared" si="4"/>
        <v>4</v>
      </c>
      <c r="F55" s="238">
        <f t="shared" si="5"/>
        <v>1225</v>
      </c>
      <c r="G55" s="239">
        <f t="shared" si="6"/>
        <v>70</v>
      </c>
    </row>
    <row r="56" spans="2:11" x14ac:dyDescent="0.25">
      <c r="B56" s="8"/>
      <c r="C56" s="238">
        <f t="shared" si="3"/>
        <v>3</v>
      </c>
      <c r="D56" s="238">
        <f t="shared" si="3"/>
        <v>46</v>
      </c>
      <c r="E56" s="238">
        <f t="shared" si="4"/>
        <v>9</v>
      </c>
      <c r="F56" s="238">
        <f t="shared" si="5"/>
        <v>2116</v>
      </c>
      <c r="G56" s="239">
        <f t="shared" si="6"/>
        <v>138</v>
      </c>
    </row>
    <row r="57" spans="2:11" ht="16.5" thickBot="1" x14ac:dyDescent="0.3">
      <c r="B57" s="24"/>
      <c r="C57" s="240">
        <f t="shared" si="3"/>
        <v>4</v>
      </c>
      <c r="D57" s="240">
        <f t="shared" si="3"/>
        <v>39</v>
      </c>
      <c r="E57" s="240">
        <f t="shared" si="4"/>
        <v>16</v>
      </c>
      <c r="F57" s="240">
        <f t="shared" si="5"/>
        <v>1521</v>
      </c>
      <c r="G57" s="241">
        <f t="shared" si="6"/>
        <v>156</v>
      </c>
    </row>
    <row r="58" spans="2:11" ht="16.5" thickBot="1" x14ac:dyDescent="0.3">
      <c r="B58" s="23"/>
      <c r="C58" s="242">
        <f>SUM(C49:C57)</f>
        <v>0</v>
      </c>
      <c r="D58" s="243">
        <f>SUM(D49:D57)</f>
        <v>249</v>
      </c>
      <c r="E58" s="243">
        <f>SUM(E49:E57)</f>
        <v>60</v>
      </c>
      <c r="F58" s="243">
        <f>SUM(F49:F57)</f>
        <v>8847</v>
      </c>
      <c r="G58" s="244">
        <f>SUM(G49:G57)</f>
        <v>301</v>
      </c>
    </row>
    <row r="59" spans="2:11" ht="16.5" thickBot="1" x14ac:dyDescent="0.3">
      <c r="B59" s="7"/>
      <c r="C59" s="9"/>
      <c r="D59" s="24"/>
      <c r="E59" s="10"/>
      <c r="F59" s="198"/>
      <c r="G59" s="23"/>
    </row>
    <row r="60" spans="2:11" ht="16.5" thickBot="1" x14ac:dyDescent="0.3">
      <c r="B60" s="24"/>
      <c r="C60" s="299" t="s">
        <v>20</v>
      </c>
      <c r="D60" s="300"/>
      <c r="E60" s="24"/>
      <c r="F60" s="198"/>
      <c r="G60" s="23"/>
    </row>
    <row r="61" spans="2:11" ht="16.5" thickBot="1" x14ac:dyDescent="0.3">
      <c r="B61" s="24"/>
      <c r="C61" s="134" t="s">
        <v>21</v>
      </c>
      <c r="D61" s="249">
        <f>COUNT(C49:C57)</f>
        <v>9</v>
      </c>
      <c r="E61" s="251" t="s">
        <v>38</v>
      </c>
      <c r="F61" s="252"/>
      <c r="G61" s="24"/>
    </row>
    <row r="62" spans="2:11" ht="16.5" thickBot="1" x14ac:dyDescent="0.3">
      <c r="B62" s="24"/>
      <c r="C62" s="134" t="s">
        <v>22</v>
      </c>
      <c r="D62" s="250">
        <f>E62/G62</f>
        <v>27.666666666666668</v>
      </c>
      <c r="E62" s="253">
        <f>(E58*D58 - C58*G58)</f>
        <v>14940</v>
      </c>
      <c r="F62" s="254" t="s">
        <v>23</v>
      </c>
      <c r="G62" s="255">
        <f>D61*E58 - C58^2</f>
        <v>540</v>
      </c>
    </row>
    <row r="63" spans="2:11" ht="16.5" thickBot="1" x14ac:dyDescent="0.3">
      <c r="B63" s="24"/>
      <c r="C63" s="134" t="s">
        <v>24</v>
      </c>
      <c r="D63" s="250">
        <f>E63/G63</f>
        <v>5.0166666666666666</v>
      </c>
      <c r="E63" s="253">
        <f>D61*G58 - C58*D58</f>
        <v>2709</v>
      </c>
      <c r="F63" s="254" t="s">
        <v>23</v>
      </c>
      <c r="G63" s="255">
        <f>G62</f>
        <v>540</v>
      </c>
    </row>
    <row r="64" spans="2:11" ht="16.5" thickBot="1" x14ac:dyDescent="0.3">
      <c r="B64" s="5"/>
      <c r="C64" s="199"/>
      <c r="D64" s="8"/>
      <c r="E64" s="24"/>
      <c r="F64" s="24"/>
      <c r="G64" s="24"/>
    </row>
    <row r="65" spans="2:7" ht="16.5" thickBot="1" x14ac:dyDescent="0.3">
      <c r="B65" s="24"/>
      <c r="C65" s="134" t="s">
        <v>39</v>
      </c>
      <c r="D65" s="250">
        <f>AVERAGE(C49:C57)</f>
        <v>0</v>
      </c>
      <c r="E65" s="24"/>
      <c r="F65" s="24"/>
      <c r="G65" s="24"/>
    </row>
    <row r="66" spans="2:7" ht="16.5" thickBot="1" x14ac:dyDescent="0.3">
      <c r="B66" s="8"/>
      <c r="C66" s="134" t="s">
        <v>40</v>
      </c>
      <c r="D66" s="250">
        <f>AVERAGE(D49:D57)</f>
        <v>27.666666666666668</v>
      </c>
      <c r="E66" s="24"/>
      <c r="F66" s="24"/>
      <c r="G66" s="24"/>
    </row>
  </sheetData>
  <mergeCells count="2">
    <mergeCell ref="B19:C19"/>
    <mergeCell ref="C60:D60"/>
  </mergeCells>
  <phoneticPr fontId="0" type="noConversion"/>
  <hyperlinks>
    <hyperlink ref="B4" location="LS_K!A1" display="Übersicht"/>
    <hyperlink ref="C4" location="'Ü 4-13'!A1" display="Ü 4-13"/>
    <hyperlink ref="A4" location="'K 4-12'!A1" display="Ü 4-12"/>
  </hyperlinks>
  <pageMargins left="0.69" right="0.67" top="0.59" bottom="0.77" header="0.51181102300000003" footer="0.55000000000000004"/>
  <pageSetup paperSize="9" scale="60" orientation="portrait" horizontalDpi="4294967292" verticalDpi="300" r:id="rId1"/>
  <headerFooter alignWithMargins="0">
    <oddFooter>&amp;L&amp;"Arial Narrow,Regular Kursiv"&amp;9PSM: &amp;F; &amp;A&amp;C&amp;"Arial Narrow,Regular Kursiv"&amp;9Seite &amp;P (von &amp;N)&amp;R&amp;"Arial Narrow,Regular Kursiv"&amp;9&amp;D;&amp;T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>
      <selection activeCell="B4" sqref="B4"/>
    </sheetView>
  </sheetViews>
  <sheetFormatPr baseColWidth="10" defaultColWidth="12.5703125" defaultRowHeight="15.75" x14ac:dyDescent="0.25"/>
  <cols>
    <col min="1" max="1" width="21.28515625" style="2" customWidth="1"/>
    <col min="2" max="2" width="14.140625" style="2" customWidth="1"/>
    <col min="3" max="3" width="7.42578125" style="2" customWidth="1"/>
    <col min="4" max="4" width="8.7109375" style="2" customWidth="1"/>
    <col min="5" max="5" width="12.28515625" style="2" customWidth="1"/>
    <col min="6" max="6" width="14.140625" style="2" customWidth="1"/>
    <col min="7" max="7" width="7.7109375" style="2" customWidth="1"/>
    <col min="8" max="8" width="9.85546875" style="2" customWidth="1"/>
    <col min="9" max="9" width="7.7109375" style="2" customWidth="1"/>
    <col min="10" max="10" width="11" style="2" customWidth="1"/>
    <col min="11" max="11" width="15.140625" style="2" customWidth="1"/>
    <col min="12" max="12" width="6.140625" style="2" customWidth="1"/>
    <col min="13" max="16384" width="12.5703125" style="2"/>
  </cols>
  <sheetData>
    <row r="1" spans="1:29" s="32" customFormat="1" ht="12.75" x14ac:dyDescent="0.2">
      <c r="A1" s="32" t="s">
        <v>105</v>
      </c>
    </row>
    <row r="2" spans="1:29" s="32" customFormat="1" ht="12.75" x14ac:dyDescent="0.2"/>
    <row r="3" spans="1:29" customFormat="1" ht="13.5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4" customFormat="1" ht="13.5" thickBot="1" x14ac:dyDescent="0.25">
      <c r="A4" s="55" t="s">
        <v>127</v>
      </c>
      <c r="B4" s="55" t="s">
        <v>106</v>
      </c>
      <c r="C4" s="265"/>
    </row>
    <row r="5" spans="1:29" customFormat="1" ht="12.75" x14ac:dyDescent="0.2">
      <c r="A5" s="14"/>
      <c r="B5" s="98"/>
      <c r="C5" s="9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customFormat="1" ht="13.5" thickBo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9.5" thickBot="1" x14ac:dyDescent="0.35">
      <c r="B7" s="99" t="s">
        <v>125</v>
      </c>
      <c r="D7" s="1"/>
      <c r="H7" s="1"/>
    </row>
    <row r="8" spans="1:29" x14ac:dyDescent="0.25">
      <c r="B8" s="178" t="s">
        <v>74</v>
      </c>
      <c r="C8" s="266"/>
      <c r="D8" s="266"/>
      <c r="E8" s="266"/>
      <c r="F8" s="266"/>
      <c r="G8" s="266"/>
      <c r="H8" s="267"/>
    </row>
    <row r="9" spans="1:29" x14ac:dyDescent="0.25">
      <c r="B9" s="268" t="s">
        <v>75</v>
      </c>
      <c r="C9" s="269"/>
      <c r="D9" s="269"/>
      <c r="E9" s="269"/>
      <c r="F9" s="269"/>
      <c r="G9" s="269"/>
      <c r="H9" s="270"/>
    </row>
    <row r="10" spans="1:29" x14ac:dyDescent="0.25">
      <c r="B10" s="268" t="s">
        <v>76</v>
      </c>
      <c r="C10" s="269"/>
      <c r="D10" s="269"/>
      <c r="E10" s="269"/>
      <c r="F10" s="269"/>
      <c r="G10" s="269"/>
      <c r="H10" s="270"/>
    </row>
    <row r="11" spans="1:29" x14ac:dyDescent="0.25">
      <c r="B11" s="268"/>
      <c r="C11" s="269"/>
      <c r="D11" s="269"/>
      <c r="E11" s="269"/>
      <c r="F11" s="269"/>
      <c r="G11" s="269"/>
      <c r="H11" s="270"/>
    </row>
    <row r="12" spans="1:29" x14ac:dyDescent="0.25">
      <c r="B12" s="268"/>
      <c r="C12" s="269"/>
      <c r="D12" s="269"/>
      <c r="E12" s="269"/>
      <c r="F12" s="269"/>
      <c r="G12" s="269"/>
      <c r="H12" s="270"/>
    </row>
    <row r="13" spans="1:29" x14ac:dyDescent="0.25">
      <c r="B13" s="268" t="s">
        <v>77</v>
      </c>
      <c r="C13" s="269"/>
      <c r="D13" s="269"/>
      <c r="E13" s="269"/>
      <c r="F13" s="269"/>
      <c r="G13" s="269"/>
      <c r="H13" s="270"/>
    </row>
    <row r="14" spans="1:29" x14ac:dyDescent="0.25">
      <c r="B14" s="271"/>
      <c r="C14" s="269"/>
      <c r="D14" s="269"/>
      <c r="E14" s="269"/>
      <c r="F14" s="269"/>
      <c r="G14" s="269"/>
      <c r="H14" s="270"/>
    </row>
    <row r="15" spans="1:29" x14ac:dyDescent="0.25">
      <c r="B15" s="268" t="s">
        <v>87</v>
      </c>
      <c r="C15" s="269"/>
      <c r="D15" s="269"/>
      <c r="E15" s="269"/>
      <c r="F15" s="269"/>
      <c r="G15" s="269"/>
      <c r="H15" s="270"/>
    </row>
    <row r="16" spans="1:29" x14ac:dyDescent="0.25">
      <c r="B16" s="268" t="s">
        <v>69</v>
      </c>
      <c r="C16" s="269"/>
      <c r="D16" s="269"/>
      <c r="E16" s="269"/>
      <c r="F16" s="269"/>
      <c r="G16" s="269"/>
      <c r="H16" s="270"/>
    </row>
    <row r="17" spans="2:8" ht="12.75" customHeight="1" x14ac:dyDescent="0.25">
      <c r="B17" s="268"/>
      <c r="C17" s="269"/>
      <c r="D17" s="269"/>
      <c r="E17" s="269"/>
      <c r="F17" s="269"/>
      <c r="G17" s="269"/>
      <c r="H17" s="270"/>
    </row>
    <row r="18" spans="2:8" x14ac:dyDescent="0.25">
      <c r="B18" s="268" t="s">
        <v>88</v>
      </c>
      <c r="C18" s="269"/>
      <c r="D18" s="269"/>
      <c r="E18" s="269"/>
      <c r="F18" s="269"/>
      <c r="G18" s="269"/>
      <c r="H18" s="270"/>
    </row>
    <row r="19" spans="2:8" x14ac:dyDescent="0.25">
      <c r="B19" s="268" t="s">
        <v>70</v>
      </c>
      <c r="C19" s="269"/>
      <c r="D19" s="269"/>
      <c r="E19" s="269"/>
      <c r="F19" s="269"/>
      <c r="G19" s="269"/>
      <c r="H19" s="270"/>
    </row>
    <row r="20" spans="2:8" x14ac:dyDescent="0.25">
      <c r="B20" s="268" t="s">
        <v>71</v>
      </c>
      <c r="C20" s="269"/>
      <c r="D20" s="269"/>
      <c r="E20" s="269"/>
      <c r="F20" s="269"/>
      <c r="G20" s="269"/>
      <c r="H20" s="270"/>
    </row>
    <row r="21" spans="2:8" x14ac:dyDescent="0.25">
      <c r="B21" s="268" t="s">
        <v>72</v>
      </c>
      <c r="C21" s="269"/>
      <c r="D21" s="269"/>
      <c r="E21" s="269"/>
      <c r="F21" s="269"/>
      <c r="G21" s="269"/>
      <c r="H21" s="270"/>
    </row>
    <row r="22" spans="2:8" ht="16.5" thickBot="1" x14ac:dyDescent="0.3">
      <c r="B22" s="272" t="s">
        <v>73</v>
      </c>
      <c r="C22" s="273"/>
      <c r="D22" s="273"/>
      <c r="E22" s="273"/>
      <c r="F22" s="273"/>
      <c r="G22" s="273"/>
      <c r="H22" s="274"/>
    </row>
  </sheetData>
  <phoneticPr fontId="0" type="noConversion"/>
  <hyperlinks>
    <hyperlink ref="B4" location="LS_K!A1" display="Übersicht"/>
    <hyperlink ref="A4" location="'K 4-12 (tstern) '!A1" display="Ü 4-11 (tstern)"/>
  </hyperlinks>
  <pageMargins left="0.69" right="0.67" top="0.59" bottom="0.77" header="0.51181102300000003" footer="0.55000000000000004"/>
  <pageSetup paperSize="9" scale="94" orientation="portrait" horizontalDpi="4294967292" verticalDpi="300" r:id="rId1"/>
  <headerFooter alignWithMargins="0">
    <oddFooter>&amp;L&amp;"Arial Narrow,Regular Kursiv"&amp;9PSM: &amp;F; &amp;A&amp;C&amp;"Arial Narrow,Regular Kursiv"&amp;9Seite &amp;P (von &amp;N)&amp;R&amp;"Arial Narrow,Regular Kursiv"&amp;9&amp;D;&amp;T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LS_K</vt:lpstr>
      <vt:lpstr>Ü 4-10</vt:lpstr>
      <vt:lpstr>Ü 4-11</vt:lpstr>
      <vt:lpstr>Ü 4-11 (t)</vt:lpstr>
      <vt:lpstr>K 4-12</vt:lpstr>
      <vt:lpstr>K 4-12 (tstern) </vt:lpstr>
      <vt:lpstr>Ü 4-13</vt:lpstr>
    </vt:vector>
  </TitlesOfParts>
  <Company>Hochschule 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Lösungen zum Statistik-Übungsblatt</dc:title>
  <dc:creator>Peter Schmidt</dc:creator>
  <cp:lastModifiedBy>Peter Schmidt</cp:lastModifiedBy>
  <cp:lastPrinted>2019-11-27T12:35:23Z</cp:lastPrinted>
  <dcterms:created xsi:type="dcterms:W3CDTF">1997-11-09T16:56:50Z</dcterms:created>
  <dcterms:modified xsi:type="dcterms:W3CDTF">2021-01-06T11:52:37Z</dcterms:modified>
</cp:coreProperties>
</file>